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EstaPastaDeTrabalho" defaultThemeVersion="124226"/>
  <xr:revisionPtr revIDLastSave="0" documentId="13_ncr:1_{21ACF6C1-EE19-4504-8D0C-631E2D8E3853}" xr6:coauthVersionLast="47" xr6:coauthVersionMax="47" xr10:uidLastSave="{00000000-0000-0000-0000-000000000000}"/>
  <bookViews>
    <workbookView xWindow="-120" yWindow="-120" windowWidth="20730" windowHeight="11160" tabRatio="862" xr2:uid="{00000000-000D-0000-FFFF-FFFF00000000}"/>
  </bookViews>
  <sheets>
    <sheet name="ORÇAMENTO" sheetId="70" r:id="rId1"/>
    <sheet name="CRONOGRAMA" sheetId="62" r:id="rId2"/>
    <sheet name="COMP_BDI" sheetId="61" r:id="rId3"/>
    <sheet name="cotas dos espelhos das escadas" sheetId="5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#REF!</definedName>
    <definedName name="__123Graph_B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hidden="1">#REF!</definedName>
    <definedName name="_Fill" hidden="1">#REF!</definedName>
    <definedName name="_xlnm._FilterDatabase" localSheetId="0" hidden="1">ORÇAMENTO!$A$11:$I$71</definedName>
    <definedName name="_Key1" hidden="1">#REF!</definedName>
    <definedName name="_Key2" hidden="1">#REF!</definedName>
    <definedName name="_MM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hidden="1">{#N/A,#N/A,FALSE,"Cronograma";#N/A,#N/A,FALSE,"Cronogr. 2"}</definedName>
    <definedName name="_xlnm.Print_Area" localSheetId="2">COMP_BDI!$A$2:$C$44</definedName>
    <definedName name="_xlnm.Print_Area" localSheetId="1">CRONOGRAMA!$A$1:$F$34</definedName>
    <definedName name="_xlnm.Print_Area" localSheetId="0">ORÇAMENTO!$A$1:$I$70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>TEXT([2]Dados!$G$29,"mm-aaaa")</definedName>
    <definedName name="bosta" hidden="1">{#N/A,#N/A,FALSE,"Cronograma";#N/A,#N/A,FALSE,"Cronogr. 2"}</definedName>
    <definedName name="CA´L" hidden="1">{#N/A,#N/A,FALSE,"Cronograma";#N/A,#N/A,FALSE,"Cronogr. 2"}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oncorrentes" hidden="1">{#N/A,#N/A,FALSE,"Cronograma";#N/A,#N/A,FALSE,"Cronogr. 2"}</definedName>
    <definedName name="EMPRESAS">OFFSET([3]COTAÇÕES!$C$26,1,0):OFFSET([3]COTAÇÕES!$I$42,-1,0)</definedName>
    <definedName name="F" hidden="1">#REF!</definedName>
    <definedName name="fdfd" localSheetId="2">#REF!</definedName>
    <definedName name="fdfd">#REF!</definedName>
    <definedName name="g" hidden="1">#REF!</definedName>
    <definedName name="h" hidden="1">#REF!</definedName>
    <definedName name="I" hidden="1">[4]Poço!#REF!</definedName>
    <definedName name="INDICES">OFFSET([3]COTAÇÕES!$C$21,1,0):OFFSET([3]COTAÇÕES!$J$25,-1,0)</definedName>
    <definedName name="jfhdskjg" localSheetId="2">#REF!</definedName>
    <definedName name="jfhdskjg">#REF!</definedName>
    <definedName name="orçamento" localSheetId="2">#REF!</definedName>
    <definedName name="orçamento">#REF!</definedName>
    <definedName name="Popular" hidden="1">{#N/A,#N/A,FALSE,"Cronograma";#N/A,#N/A,FALSE,"Cronogr. 2"}</definedName>
    <definedName name="Referencia.Descricao">IF(ISNUMBER([5]PO!linhaSINAPIxls),INDEX(INDIRECT("'[Referência "&amp;_xlnm.Database&amp;".xls]Banco'!$b:$g"),[5]PO!linhaSINAPIxls,3),"")</definedName>
    <definedName name="Referencia.Unidade">IF(ISNUMBER([5]PO!linhaSINAPIxls),INDEX(INDIRECT("'[Referência "&amp;_xlnm.Database&amp;".xls]Banco'!$b:$g"),[5]PO!linhaSINAPIxls,4),"")</definedName>
    <definedName name="rio" hidden="1">{#N/A,#N/A,FALSE,"Cronograma";#N/A,#N/A,FALSE,"Cronogr. 2"}</definedName>
    <definedName name="SENHAGT" hidden="1">"PM2CAIXA"</definedName>
    <definedName name="SINAPI_AC" hidden="1">#REF!</definedName>
    <definedName name="ss" hidden="1">{#N/A,#N/A,FALSE,"Cronograma";#N/A,#N/A,FALSE,"Cronogr. 2"}</definedName>
    <definedName name="TABELA" localSheetId="2">'[6]PLANILHA FONTE'!$B$1:$G$290</definedName>
    <definedName name="TABELA" localSheetId="1">'[7]PLANILHA FONTE'!$B$1:$G$290</definedName>
    <definedName name="TABELA">'[6]PLANILHA FONTE'!$B$1:$G$290</definedName>
    <definedName name="TipoOrçamento">"BASE"</definedName>
    <definedName name="_xlnm.Print_Titles" localSheetId="1">CRONOGRAMA!$1:$9</definedName>
    <definedName name="_xlnm.Print_Titles" localSheetId="0">ORÇAMENTO!$1:$11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</workbook>
</file>

<file path=xl/calcChain.xml><?xml version="1.0" encoding="utf-8"?>
<calcChain xmlns="http://schemas.openxmlformats.org/spreadsheetml/2006/main">
  <c r="C22" i="62" l="1"/>
  <c r="C19" i="62"/>
  <c r="F19" i="62" s="1"/>
  <c r="C16" i="62"/>
  <c r="D16" i="62" s="1"/>
  <c r="H16" i="62" s="1"/>
  <c r="C13" i="62"/>
  <c r="C10" i="62"/>
  <c r="C25" i="62" s="1"/>
  <c r="I69" i="70"/>
  <c r="I68" i="70"/>
  <c r="I67" i="70"/>
  <c r="I66" i="70"/>
  <c r="I64" i="70"/>
  <c r="I63" i="70"/>
  <c r="I62" i="70"/>
  <c r="I61" i="70"/>
  <c r="I60" i="70"/>
  <c r="I59" i="70"/>
  <c r="I58" i="70"/>
  <c r="I57" i="70"/>
  <c r="I56" i="70"/>
  <c r="I55" i="70"/>
  <c r="I54" i="70"/>
  <c r="I53" i="70"/>
  <c r="I52" i="70"/>
  <c r="I51" i="70"/>
  <c r="I50" i="70"/>
  <c r="I49" i="70"/>
  <c r="I48" i="70"/>
  <c r="I47" i="70"/>
  <c r="I46" i="70"/>
  <c r="I45" i="70"/>
  <c r="I44" i="70"/>
  <c r="I40" i="70"/>
  <c r="I39" i="70"/>
  <c r="I38" i="70"/>
  <c r="I37" i="70"/>
  <c r="I32" i="70"/>
  <c r="I31" i="70"/>
  <c r="I30" i="70"/>
  <c r="I29" i="70"/>
  <c r="I26" i="70"/>
  <c r="I25" i="70"/>
  <c r="I24" i="70"/>
  <c r="I19" i="70"/>
  <c r="I18" i="70"/>
  <c r="I16" i="70"/>
  <c r="I15" i="70"/>
  <c r="I14" i="70"/>
  <c r="I13" i="70"/>
  <c r="I12" i="70" l="1"/>
  <c r="I65" i="70"/>
  <c r="I27" i="70"/>
  <c r="I28" i="70"/>
  <c r="I21" i="70"/>
  <c r="I20" i="70"/>
  <c r="I22" i="70"/>
  <c r="I36" i="70"/>
  <c r="I34" i="70"/>
  <c r="B22" i="62"/>
  <c r="B19" i="62"/>
  <c r="B16" i="62"/>
  <c r="B13" i="62"/>
  <c r="B10" i="62"/>
  <c r="I23" i="70" l="1"/>
  <c r="I17" i="70"/>
  <c r="I41" i="70"/>
  <c r="I35" i="70"/>
  <c r="I42" i="70" l="1"/>
  <c r="I43" i="70"/>
  <c r="I33" i="70" l="1"/>
  <c r="I70" i="70" s="1"/>
  <c r="I71" i="70" s="1"/>
  <c r="H71" i="70" s="1"/>
  <c r="A5" i="62" l="1"/>
  <c r="A4" i="62"/>
  <c r="A3" i="62"/>
  <c r="A10" i="62"/>
  <c r="F13" i="62" l="1"/>
  <c r="E13" i="62"/>
  <c r="L25" i="62" l="1"/>
  <c r="A8" i="61" l="1"/>
  <c r="A7" i="61"/>
  <c r="A6" i="61"/>
  <c r="H34" i="62"/>
  <c r="I37" i="62" s="1"/>
  <c r="C24" i="61"/>
  <c r="C28" i="61" s="1"/>
  <c r="D21" i="61"/>
  <c r="D10" i="62" l="1"/>
  <c r="H10" i="62" l="1"/>
  <c r="J18" i="58"/>
  <c r="F8" i="58" l="1"/>
  <c r="F9" i="58" s="1"/>
  <c r="F10" i="58" s="1"/>
  <c r="F11" i="58" s="1"/>
  <c r="F12" i="58" s="1"/>
  <c r="F13" i="58" s="1"/>
  <c r="F14" i="58" s="1"/>
  <c r="F15" i="58" s="1"/>
  <c r="F16" i="58" s="1"/>
  <c r="D13" i="62" l="1"/>
  <c r="H13" i="62" l="1"/>
  <c r="E16" i="62" l="1"/>
  <c r="F22" i="62" l="1"/>
  <c r="J14" i="62" l="1"/>
  <c r="D19" i="62"/>
  <c r="D28" i="62" s="1"/>
  <c r="E19" i="62"/>
  <c r="E28" i="62" s="1"/>
  <c r="F28" i="62"/>
  <c r="H22" i="62"/>
  <c r="D37" i="62" l="1"/>
  <c r="D34" i="62"/>
  <c r="D31" i="62"/>
  <c r="E31" i="62" s="1"/>
  <c r="H19" i="62"/>
  <c r="E37" i="62"/>
  <c r="C17" i="62" l="1"/>
  <c r="F37" i="62"/>
  <c r="F31" i="62"/>
  <c r="C37" i="62" l="1"/>
  <c r="C26" i="62"/>
  <c r="C11" i="62"/>
  <c r="F32" i="62"/>
  <c r="F29" i="62"/>
  <c r="E32" i="62"/>
  <c r="E29" i="62"/>
  <c r="C23" i="62"/>
  <c r="D32" i="62"/>
  <c r="C20" i="62"/>
  <c r="D29" i="62"/>
  <c r="C14" i="62"/>
  <c r="I34" i="62" l="1"/>
  <c r="L26" i="62"/>
</calcChain>
</file>

<file path=xl/sharedStrings.xml><?xml version="1.0" encoding="utf-8"?>
<sst xmlns="http://schemas.openxmlformats.org/spreadsheetml/2006/main" count="420" uniqueCount="314">
  <si>
    <t>PROJETO</t>
  </si>
  <si>
    <t>ITEM</t>
  </si>
  <si>
    <t>UN.</t>
  </si>
  <si>
    <t>SERVIÇOS PRELIMINARES</t>
  </si>
  <si>
    <t>CÓDIGO</t>
  </si>
  <si>
    <t>BDI</t>
  </si>
  <si>
    <t>MEMÓRIA DE CÁLCULO EXPLICATIVO</t>
  </si>
  <si>
    <t>REFERÊNCIA</t>
  </si>
  <si>
    <t>SINAPI</t>
  </si>
  <si>
    <t>QUANT.</t>
  </si>
  <si>
    <t>DESCRIÇÃO DOS SERVIÇOS</t>
  </si>
  <si>
    <t>PLANILHA ORÇAMENTÁRIA</t>
  </si>
  <si>
    <t>CUSTO
 TOTAL</t>
  </si>
  <si>
    <t>VALOR S/BDI</t>
  </si>
  <si>
    <t>VALOR C/BDI</t>
  </si>
  <si>
    <t>ORÇAMENTO DESONERADO</t>
  </si>
  <si>
    <t>M2</t>
  </si>
  <si>
    <t>M</t>
  </si>
  <si>
    <t>UN</t>
  </si>
  <si>
    <t>TOTAL GLOBAL</t>
  </si>
  <si>
    <t>SINAPI-I</t>
  </si>
  <si>
    <t>ELETRODUTO RÍGIDO ROSCÁVEL, PVC, DN 1" - FORNECIMENTO E INSTALAÇÃO, INCLUSIVE ESCAVAÇÃO MANUAL E REATERRO COMPACTADO DAS VALAS, SEÇÃO MÉDIA DE 20X40CM (LXH)</t>
  </si>
  <si>
    <t>*OBS.: Conforme Livro Metodologias e Conceitos do SINAPI (p.32 e 33), o orçamentista pode optar por utilizar as COMPOSIÇÕES REPRESENTATIVAS para grupos de serviços com suficiente aderência, visando simplificar a tarefa de quantificação do orçamento</t>
  </si>
  <si>
    <t>004</t>
  </si>
  <si>
    <t>ok</t>
  </si>
  <si>
    <t>INSUMO PÁG. 1377</t>
  </si>
  <si>
    <t>cotas dos espelhos dos degraus das escadas</t>
  </si>
  <si>
    <t>escada do nível 319 ao nível 321</t>
  </si>
  <si>
    <t>degrau</t>
  </si>
  <si>
    <t>cota</t>
  </si>
  <si>
    <t>patamar do nível 321</t>
  </si>
  <si>
    <t>Escada do nível 321 ao 322</t>
  </si>
  <si>
    <t>COMPOSIÇÃO</t>
  </si>
  <si>
    <t>91930</t>
  </si>
  <si>
    <t>CABO DE COBRE FLEXÍVEL ISOLADO, 6 MM², ANTI-CHAMA 450/750 V, PARA CIRCUITOS TERMINAIS - FORNECIMENTO E INSTALAÇÃO. AF_12/2015</t>
  </si>
  <si>
    <t>TIPO</t>
  </si>
  <si>
    <t>PRAÇAS</t>
  </si>
  <si>
    <t>MAT/TERC.</t>
  </si>
  <si>
    <t>DESON</t>
  </si>
  <si>
    <t>Ñ DESON</t>
  </si>
  <si>
    <t xml:space="preserve">UN    </t>
  </si>
  <si>
    <t>001</t>
  </si>
  <si>
    <t>005</t>
  </si>
  <si>
    <t>006</t>
  </si>
  <si>
    <t>007</t>
  </si>
  <si>
    <t>008</t>
  </si>
  <si>
    <t>1.1</t>
  </si>
  <si>
    <t>1.2</t>
  </si>
  <si>
    <t>1.0</t>
  </si>
  <si>
    <t>ÁREA DE VIVÊNCIA - QUIOSQUE</t>
  </si>
  <si>
    <t>ESCAVAÇÃO MANUAL DE VALA COM PROFUNDIDADE MENOR OU IGUAL A 1,30 M. AF_03/2016</t>
  </si>
  <si>
    <t>3.1</t>
  </si>
  <si>
    <t>96620</t>
  </si>
  <si>
    <t>LASTRO DE CONCRETO MAGRO, APLICADO EM PISOS OU RADIERS. AF_08/2017</t>
  </si>
  <si>
    <t>93184</t>
  </si>
  <si>
    <t>VERGA PRÉ-MOLDADA PARA PORTAS COM ATÉ 1,5 M DE VÃO. AF_03/2016</t>
  </si>
  <si>
    <t>87620</t>
  </si>
  <si>
    <t>94204</t>
  </si>
  <si>
    <t>TELHAMENTO COM TELHA CERÂMICA CAPA-CANAL, TIPO COLONIAL, COM MAIS DE 2 ÁGUAS, INCLUSO TRANSPORTE VERTICAL. AF_06/2016</t>
  </si>
  <si>
    <t>92542</t>
  </si>
  <si>
    <t>TRAMA DE MADEIRA COMPOSTA POR RIPAS, CAIBROS E TERÇAS PARA TELHADOS DE MAIS QUE 2 ÁGUAS PARA TELHA CERÂMICA CAPA-CANAL, INCLUSO TRANSPORTE VERTICAL. AF_12/2015</t>
  </si>
  <si>
    <t>97589</t>
  </si>
  <si>
    <t>93655</t>
  </si>
  <si>
    <t>DISJUNTOR MONOPOLAR TIPO DIN, CORRENTE NOMINAL DE 20A - FORNECIMENTO E INSTALAÇÃO. AF_04/2016</t>
  </si>
  <si>
    <t>89957</t>
  </si>
  <si>
    <t>PONTO DE CONSUMO TERMINAL DE ÁGUA FRIA (SUBRAMAL) COM TUBULAÇÃO DE PVC, DN 25 MM, INSTALADO EM RAMAL DE ÁGUA, INCLUSOS RASGO E CHUMBAMENTO EM ALVENARIA. AF_12/2014</t>
  </si>
  <si>
    <t>94496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</si>
  <si>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</si>
  <si>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</si>
  <si>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</si>
  <si>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</si>
  <si>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</si>
  <si>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</si>
  <si>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>med</t>
  </si>
  <si>
    <r>
      <t xml:space="preserve">De </t>
    </r>
    <r>
      <rPr>
        <b/>
        <sz val="10"/>
        <color theme="1"/>
        <rFont val="Arial"/>
        <family val="2"/>
      </rPr>
      <t>3,00%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5,50%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4,00%</t>
    </r>
  </si>
  <si>
    <t xml:space="preserve">Taxa de Despesas Financeiras </t>
  </si>
  <si>
    <t>DF</t>
  </si>
  <si>
    <r>
      <t xml:space="preserve">De </t>
    </r>
    <r>
      <rPr>
        <b/>
        <sz val="10"/>
        <color theme="1"/>
        <rFont val="Arial"/>
        <family val="2"/>
      </rPr>
      <t>0,59%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1,39%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1,23%</t>
    </r>
  </si>
  <si>
    <t>Taxa de Risco</t>
  </si>
  <si>
    <t>R</t>
  </si>
  <si>
    <r>
      <t xml:space="preserve">De </t>
    </r>
    <r>
      <rPr>
        <b/>
        <sz val="10"/>
        <color theme="1"/>
        <rFont val="Arial"/>
        <family val="2"/>
      </rPr>
      <t>0,97%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1,27%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1,27%</t>
    </r>
  </si>
  <si>
    <t>Taxa de Seguro e Taxa de Garantia</t>
  </si>
  <si>
    <t>S + G</t>
  </si>
  <si>
    <t>*med=min</t>
  </si>
  <si>
    <r>
      <t xml:space="preserve">De </t>
    </r>
    <r>
      <rPr>
        <b/>
        <sz val="10"/>
        <color theme="1"/>
        <rFont val="Arial"/>
        <family val="2"/>
      </rPr>
      <t>0,80%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1,00%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0,80%</t>
    </r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</si>
  <si>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</si>
  <si>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</si>
  <si>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</si>
  <si>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</si>
  <si>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</si>
  <si>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</si>
  <si>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</si>
  <si>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 xml:space="preserve">Taxa de Tributos (Soma dos itens COFINS, ISS, PIS e CPRB) </t>
  </si>
  <si>
    <t>I</t>
  </si>
  <si>
    <t>Taxa de Lucro</t>
  </si>
  <si>
    <t>L</t>
  </si>
  <si>
    <t>min-med</t>
  </si>
  <si>
    <r>
      <t xml:space="preserve">De </t>
    </r>
    <r>
      <rPr>
        <b/>
        <sz val="10"/>
        <color theme="1"/>
        <rFont val="Arial"/>
        <family val="2"/>
      </rPr>
      <t>6,16%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8,96%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7,40%</t>
    </r>
  </si>
  <si>
    <t>BDI Resultante</t>
  </si>
  <si>
    <t>(BDI padrão Edificações sem CPRB considerando M.O. de 40%)</t>
  </si>
  <si>
    <r>
      <t xml:space="preserve">De </t>
    </r>
    <r>
      <rPr>
        <b/>
        <sz val="10"/>
        <color theme="1"/>
        <rFont val="Arial"/>
        <family val="2"/>
      </rPr>
      <t>20,34%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25,00%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22,12%</t>
    </r>
  </si>
  <si>
    <t>Fórmula do BDI conforme Acórdão TCU 2622/2013-P:</t>
  </si>
  <si>
    <t xml:space="preserve">Obs.: </t>
  </si>
  <si>
    <t>(*) Todas as taxas adotadas estão na faixa admissível do Acórdão 2622/2013-P do TCU.</t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</si>
  <si>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rgb="FFFF0000"/>
        <rFont val="Arial"/>
        <family val="2"/>
      </rPr>
      <t>desoneradas</t>
    </r>
    <r>
      <rPr>
        <sz val="11"/>
        <color rgb="FFFF0000"/>
        <rFont val="Arial"/>
        <family val="2"/>
      </rPr>
      <t xml:space="preserve"> para elaboração do orçamento básico.</t>
    </r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</si>
  <si>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</si>
  <si>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</si>
  <si>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r>
      <rPr>
        <sz val="12"/>
        <color theme="1"/>
        <rFont val="Arial"/>
        <family val="2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Arial"/>
        <family val="2"/>
      </rPr>
      <t xml:space="preserve">
</t>
    </r>
  </si>
  <si>
    <t>Fórmula BDI conforme Acórdão TCU 325/2007:</t>
  </si>
  <si>
    <t>CRONOGRAMA FÍSICO FINANCEIRO</t>
  </si>
  <si>
    <t>ETAPA</t>
  </si>
  <si>
    <t>SERVIÇO</t>
  </si>
  <si>
    <t>TOTAL ETAPA (R$)</t>
  </si>
  <si>
    <t>MÊS/ DESEMBOLSO</t>
  </si>
  <si>
    <t>1º MÊS</t>
  </si>
  <si>
    <t>2º MÊS</t>
  </si>
  <si>
    <t>3º MÊS</t>
  </si>
  <si>
    <t>2.0</t>
  </si>
  <si>
    <t>3.0</t>
  </si>
  <si>
    <t>4.0</t>
  </si>
  <si>
    <t>TOTAL (R$):</t>
  </si>
  <si>
    <t>TOTAIS PARCIAIS</t>
  </si>
  <si>
    <t>TOTAIS ACUMULADOS</t>
  </si>
  <si>
    <t>TOTAL GERAL</t>
  </si>
  <si>
    <t>MEDIA/MÊS</t>
  </si>
  <si>
    <t>COMPOSIÇÃO DE BDI PARA SERVIÇOS GERAIS</t>
  </si>
  <si>
    <t>BONIFICAÇÃO E DESPESAS INDIRETAS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</si>
  <si>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</si>
  <si>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</si>
  <si>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</si>
  <si>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</si>
  <si>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</si>
  <si>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</si>
  <si>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</si>
  <si>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</si>
  <si>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</si>
  <si>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</si>
  <si>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 xml:space="preserve">M2    </t>
  </si>
  <si>
    <t>M3</t>
  </si>
  <si>
    <t>97114</t>
  </si>
  <si>
    <t>EXECUÇÃO DE JUNTAS DE CONTRAÇÃO PARA PAVIMENTOS DE CONCRETO. AF_11/2017</t>
  </si>
  <si>
    <t>CAIXA PARA MEDIDOR POLIFASICO, EM POLICARBONATO (TERMOPLASTICO), COM 1 DISJUNTOR</t>
  </si>
  <si>
    <t>96619</t>
  </si>
  <si>
    <t>LASTRO DE CONCRETO MAGRO, APLICADO EM BLOCOS DE COROAMENTO OU SAPATAS, ESPESSURA DE 5 CM. AF_08/2017</t>
  </si>
  <si>
    <t>3.5</t>
  </si>
  <si>
    <t>3.8</t>
  </si>
  <si>
    <t>97887</t>
  </si>
  <si>
    <t>CAIXA ENTERRADA ELÉTRICA RETANGULAR, EM ALVENARIA COM TIJOLOS CERÂMICOS MACIÇOS, FUNDO COM BRITA, DIMENSÕES INTERNAS: 0,4X0,4X0,4 M. AF_12/2020</t>
  </si>
  <si>
    <t>ALVENARIA DE EMBASAMENTO DE BLOCOS CERÂMICOS FURADOS NA HORIZONTAL, DE 9X19X19CM (ESPESSURA 19CM), ARGAMASSA DE ASSENTAMENTO COM PREPARO EM BETONEIRA.</t>
  </si>
  <si>
    <t>93182</t>
  </si>
  <si>
    <t>VERGA PRÉ-MOLDADA PARA JANELAS COM ATÉ 1,5 M DE VÃO. AF_03/2016</t>
  </si>
  <si>
    <t>101877</t>
  </si>
  <si>
    <t>QUADRO DE DISTRIBUIÇÃO DE ENERGIA EM PVC, DE EMBUTIR, SEM BARRAMENTO, PARA 3 DISJUNTORES - FORNECIMENTO E INSTALAÇÃO. AF_10/2020</t>
  </si>
  <si>
    <t>(**) A alíquota de ISS no Município do Brejo da Madre de Deus/PE é de 5% sobre os custos de mão de obra. 
Considerou-se para todos os serviços uma proporção de 40% de mão de obra, de modo que a taxa de ISS a incidir sobre os custos unitários dos itens será de 5% x 40% = 2,00%.</t>
  </si>
  <si>
    <t>94277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</si>
  <si>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</si>
  <si>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>101159</t>
  </si>
  <si>
    <t>ALVENARIA DE VEDAÇÃO DE BLOCOS CERÂMICOS MACIÇOS DE 5X10X20CM (ESPESSURA 10CM) E ARGAMASSA DE ASSENTAMENTO COM PREPARO EM BETONEIRA. AF_05/2020</t>
  </si>
  <si>
    <t>97635</t>
  </si>
  <si>
    <t>PONTO DE ESGOTO COM TUBO DE PVC RÍGIDO SOLDÁVEL DE Ø 50 MM (PIAS DE COZINHA, MÁQUINAS DE LAVAR, ETC.)</t>
  </si>
  <si>
    <t>91953</t>
  </si>
  <si>
    <t>INTERRUPTOR SIMPLES (1 MÓDULO), 10A/250V, INCLUINDO SUPORTE E PLACA - FORNECIMENTO E INSTALAÇÃO. AF_12/2015</t>
  </si>
  <si>
    <t>PLACA DE OBRA EM CHAPA DE ACO GALVANIZADO ADESIVADA - FORNECIMENTO E INSTALAÇÃO</t>
  </si>
  <si>
    <t>PORTA DE ENROLAR, EM PERFIL MEIA CANA FECHADO, EM CHAPA DE AÇO GALVANIZADO Nº 22</t>
  </si>
  <si>
    <t>100701</t>
  </si>
  <si>
    <t>PORTA DE FERRO, DE ABRIR, TIPO GRADE COM CHAPA, COM GUARNIÇÕES. AF_12/2019</t>
  </si>
  <si>
    <t>100760</t>
  </si>
  <si>
    <t>PINTURA COM TINTA ALQUÍDICA DE ACABAMENTO (ESMALTE SINTÉTICO BRILHANTE) APLICADA A ROLO OU PINCEL SOBRE SUPERFÍCIES METÁLICAS (EXCETO PERFIL) EXECUTADO EM OBRA (02 DEMÃOS). AF_01/2020</t>
  </si>
  <si>
    <t>PONTO DE ILUMINAÇÃO EM TETO PARA FORRO, INCLUINDO  RASGO, QUEBRA, CHUMBAMENTO, CAIXA ELÉTRICA, ELETRODUTO E CABO</t>
  </si>
  <si>
    <t>11692</t>
  </si>
  <si>
    <t xml:space="preserve">BANCADA/ BANCA EM MARMORE, POLIDO, BRANCO COMUM, E=  *3*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</si>
  <si>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ILUMINAÇÃO EXTERNA</t>
  </si>
  <si>
    <t>100619</t>
  </si>
  <si>
    <t>POSTE DECORATIVO PARA JARDIM EM AÇO TUBULAR, H = *2,5* M, SEM LUMINÁRIA - FORNECIMENTO E INSTALAÇÃO. AF_11/2019</t>
  </si>
  <si>
    <t>101632</t>
  </si>
  <si>
    <t>RELÉ FOTOELÉTRICO PARA COMANDO DE ILUMINAÇÃO EXTERNA 1000 W - FORNECIMENTO E INSTALAÇÃO. AF_08/2020</t>
  </si>
  <si>
    <t>4.8</t>
  </si>
  <si>
    <t>4.9</t>
  </si>
  <si>
    <t>LOCALIZAÇÃO: CENTRO - BREJO MADRE DE DEUS/PE.</t>
  </si>
  <si>
    <t>87251</t>
  </si>
  <si>
    <t>REVESTIMENTO CERÂMICO PARA PISO COM PLACAS TIPO ESMALTADA EXTRA DE DIMENSÕES 45X45 CM APLICADA EM AMBIENTES DE ÁREA MAIOR QUE 10 M2. AF_06/2014</t>
  </si>
  <si>
    <t>CONTRAPISO EM ARGAMASSA TRAÇO 1:4 (CIMENTO E AREIA), PREPARO MECÂNICO COM BETONEIRA 400 L, APLICADO EM ÁREAS SECAS SOBRE LAJE, ADERIDO, ACABAMENTO NÃO REFORÇADO, ESPESSURA 2CM. AF_07/2021</t>
  </si>
  <si>
    <t>2.4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</si>
  <si>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</si>
  <si>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</si>
  <si>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</si>
  <si>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</si>
  <si>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</si>
  <si>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</si>
  <si>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</si>
  <si>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</si>
  <si>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</si>
  <si>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</si>
  <si>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</si>
  <si>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</si>
  <si>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</si>
  <si>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</si>
  <si>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</si>
  <si>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</si>
  <si>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</si>
  <si>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87879</t>
  </si>
  <si>
    <t>CHAPISCO APLICADO EM ALVENARIAS E ESTRUTURAS DE CONCRETO INTERNAS, COM COLHER DE PEDREIRO.  ARGAMASSA TRAÇO 1:3 COM PREPARO EM BETONEIRA 400L. AF_06/2014</t>
  </si>
  <si>
    <t>87794</t>
  </si>
  <si>
    <t>EMBOÇO OU MASSA ÚNICA EM ARGAMASSA TRAÇO 1:2:8, PREPARO MANUAL, APLICADA MANUALMENTE EM PANOS CEGOS DE FACHADA (SEM PRESENÇA DE VÃOS), ESPESSURA DE 25 MM. AF_06/2014</t>
  </si>
  <si>
    <t>88489</t>
  </si>
  <si>
    <t>96135</t>
  </si>
  <si>
    <t>APLICAÇÃO MANUAL DE MASSA ACRÍLICA EM PAREDES EXTERNAS DE CASAS, DUAS DEMÃOS. AF_05/2017</t>
  </si>
  <si>
    <t>4.27</t>
  </si>
  <si>
    <t>10848</t>
  </si>
  <si>
    <t xml:space="preserve">PLACA DE INAUGURACAO METALICA, *40* CM X *60*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</si>
  <si>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5.0</t>
  </si>
  <si>
    <t>5.1</t>
  </si>
  <si>
    <t>DIVERSOS</t>
  </si>
  <si>
    <t>101963</t>
  </si>
  <si>
    <t>LAJE PRÉ-MOLDADA UNIDIRECIONAL, BIAPOIADA, PARA PISO, ENCHIMENTO EM CERÂMICA, VIGOTA CONVENCIONAL, ALTURA TOTAL DA LAJE (ENCHIMENTO+CAPA) = (8+4). AF_11/2020</t>
  </si>
  <si>
    <t>93441</t>
  </si>
  <si>
    <t>BANCADA GRANITO CINZA  150 X 60 CM, COM CUBA DE EMBUTIR DE AÇO, VÁLVULA AMERICANA EM METAL, SIFÃO FLEXÍVEL EM PVC, ENGATE FLEXÍVEL 30 CM, TORNEIRA CROMADA LONGA, DE PAREDE, 1/2 OU 3/4, P/ COZINHA, PADRÃO POPULAR - FORNEC. E INSTALAÇÃO. AF_01/2020</t>
  </si>
  <si>
    <t>CAIXA D´ÁGUA EM POLIETILENO, 500 LITROS (INCLUSOS TUBOS, CONEXÕES E TORNEIRA DE BÓIA) - FORNECIMENTO E INSTALAÇÃO.</t>
  </si>
  <si>
    <t>4.28</t>
  </si>
  <si>
    <t>4.29</t>
  </si>
  <si>
    <t>4.30</t>
  </si>
  <si>
    <t>4.31</t>
  </si>
  <si>
    <t xml:space="preserve">M2   </t>
  </si>
  <si>
    <t>OBRA: URBANIZAÇÃO DO PÁTIO DE EVENTOS DO MUNICÍPIO DE BREJO DA MADRE DE DEUS.</t>
  </si>
  <si>
    <t>PISO</t>
  </si>
  <si>
    <t>104737</t>
  </si>
  <si>
    <t>REATERRO MANUAL DE VALAS, COM PLACA VIBRATÓRIA. AF_08/2023</t>
  </si>
  <si>
    <t>104486</t>
  </si>
  <si>
    <t>COMPOSIÇÃO PARAMÉTRICA PARA EXECUÇÃO DE ESTRUTURAS DE CONCRETO ARMADO, PARA EDIFICAÇÃO HABITACIONAL UNIFAMILIAR TÉRREA (CASA ISOLADA), FCK = 25 MPA. AF_11/2022</t>
  </si>
  <si>
    <t>104475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</si>
  <si>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</si>
  <si>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003</t>
  </si>
  <si>
    <t>94991</t>
  </si>
  <si>
    <t>EXECUÇÃO DE PASSEIO (CALÇADA) OU PISO DE CONCRETO COM CONCRETO MOLDADO IN LOCO, USINADO C20, ACABAMENTO CONVENCIONAL, NÃO ARMADO. AF_08/2022</t>
  </si>
  <si>
    <t>97113</t>
  </si>
  <si>
    <t>APLICAÇÃO DE LONA PLÁSTICA PARA EXECUÇÃO DE PAVIMENTOS DE CONCRETO. AF_04/2022</t>
  </si>
  <si>
    <t>101617</t>
  </si>
  <si>
    <t>PREPARO DE FUNDO DE VALA COM LARGURA MAIOR OU IGUAL A 1,5 M E MENOR QUE 2,5 M (ACERTO DO SOLO NATURAL). AF_08/2020</t>
  </si>
  <si>
    <t>1.3</t>
  </si>
  <si>
    <t>2.1</t>
  </si>
  <si>
    <t>2.2</t>
  </si>
  <si>
    <t>2.3</t>
  </si>
  <si>
    <t>2.5</t>
  </si>
  <si>
    <t>91926</t>
  </si>
  <si>
    <t>CABO DE COBRE FLEXÍVEL ISOLADO, 2,5 MM², ANTI-CHAMA 450/750 V, PARA CIRCUITOS TERMINAIS - FORNECIMENTO E INSTALAÇÃO. AF_03/2023</t>
  </si>
  <si>
    <t>3.6</t>
  </si>
  <si>
    <t>3.7</t>
  </si>
  <si>
    <t>3.9</t>
  </si>
  <si>
    <t>100920</t>
  </si>
  <si>
    <t>LÂMPADA FLUORESCENTE ESPIRAL BRANCA 65 W, BASE E27 - FORNECIMENTO E INSTALAÇÃO. AF_02/2020</t>
  </si>
  <si>
    <t>101909</t>
  </si>
  <si>
    <t>EXTINTOR DE INCÊNDIO PORTÁTIL COM CARGA DE PQS DE 6 KG, CLASSE BC - FORNECIMENTO E INSTALAÇÃO. AF_10/2020_PE</t>
  </si>
  <si>
    <t>5.2</t>
  </si>
  <si>
    <t>5.3</t>
  </si>
  <si>
    <t>5.4</t>
  </si>
  <si>
    <t>1.4</t>
  </si>
  <si>
    <t>98459</t>
  </si>
  <si>
    <t>TAPUME COM TELHA METÁLICA. AF_05/2018</t>
  </si>
  <si>
    <r>
      <rPr>
        <u/>
        <sz val="11"/>
        <rFont val="Arial"/>
        <family val="2"/>
      </rPr>
      <t>Declaração:</t>
    </r>
    <r>
      <rPr>
        <sz val="11"/>
        <rFont val="Arial"/>
        <family val="2"/>
      </rPr>
      <t xml:space="preserve">
Declaro para os devidos fins que o regime de Contribuição Previdenciária sobre a Receita Bruta adotado para elaboração do orçamento foi </t>
    </r>
    <r>
      <rPr>
        <b/>
        <sz val="11"/>
        <rFont val="Arial"/>
        <family val="2"/>
      </rPr>
      <t>COM Desoneração</t>
    </r>
    <r>
      <rPr>
        <sz val="11"/>
        <rFont val="Arial"/>
        <family val="2"/>
      </rPr>
      <t>, e que esta é a alternativa mais econômica para a Administração Pública.</t>
    </r>
  </si>
  <si>
    <t>FONTE DE PREÇOS:SINAPI FEVEREIRO/2024 COM DESONERAÇÃO (BDI = 26,01%)</t>
  </si>
  <si>
    <t>DATA: MAIO DE 2024</t>
  </si>
  <si>
    <t>REMOÇÃO DE PISO DE BLOCO INTERTRAVADO OU DE PEDRA PORTUGUESA, DE FORMA MANUAL, COM REAPROVEITAMENTO. AF_09/2023</t>
  </si>
  <si>
    <t>14,63</t>
  </si>
  <si>
    <t>2,60</t>
  </si>
  <si>
    <t>116,72</t>
  </si>
  <si>
    <t>41,53</t>
  </si>
  <si>
    <t>EXECUÇÃO DE PAVIMENTO EM PISO INTERTRAVADO, COM BLOCO RETANGULAR COLORIDO DE 20 X 10 CM, ESPESSURA 6 CM. AF_10/2022</t>
  </si>
  <si>
    <t>93680</t>
  </si>
  <si>
    <t>68,21</t>
  </si>
  <si>
    <t>2,28</t>
  </si>
  <si>
    <t>625,40</t>
  </si>
  <si>
    <t>0,32</t>
  </si>
  <si>
    <t>272,31</t>
  </si>
  <si>
    <t>220,78</t>
  </si>
  <si>
    <t>HASTE DE ATERRAMENTO, DIÂMETRO 5/8", COM 3 METROS - FORNECIMENTO E INSTALAÇÃO. AF_08/2023</t>
  </si>
  <si>
    <t>116,61</t>
  </si>
  <si>
    <t>7,83</t>
  </si>
  <si>
    <t>3,64</t>
  </si>
  <si>
    <t>125,66</t>
  </si>
  <si>
    <t>40,62</t>
  </si>
  <si>
    <t>71,76</t>
  </si>
  <si>
    <t>18,57</t>
  </si>
  <si>
    <t>691,83</t>
  </si>
  <si>
    <t>3.071,89</t>
  </si>
  <si>
    <t>37,41</t>
  </si>
  <si>
    <t>50,79</t>
  </si>
  <si>
    <t>108,67</t>
  </si>
  <si>
    <t>3,97</t>
  </si>
  <si>
    <t>41,14</t>
  </si>
  <si>
    <t>37,06</t>
  </si>
  <si>
    <t>29,74</t>
  </si>
  <si>
    <t>55,82</t>
  </si>
  <si>
    <t>197,03</t>
  </si>
  <si>
    <t>552,50</t>
  </si>
  <si>
    <t>44,55</t>
  </si>
  <si>
    <t>126,78</t>
  </si>
  <si>
    <t>27,46</t>
  </si>
  <si>
    <t>LUMINÁRIA TIPO PLAFON EM PLÁSTICO, DE SOBREPOR, COM 1 LÂMPADA FLUORESCENTE DE 15 W, SEM REATOR - FORNECIMENTO E INSTALAÇÃO. AF_02/2020</t>
  </si>
  <si>
    <t>40,80</t>
  </si>
  <si>
    <t>68,66</t>
  </si>
  <si>
    <t>15,92</t>
  </si>
  <si>
    <t>REGISTRO DE GAVETA BRUTO, LATÃO, ROSCÁVEL, 1 1/4" - FORNECIMENTO E INSTALAÇÃO. AF_08/2021</t>
  </si>
  <si>
    <t>80,07</t>
  </si>
  <si>
    <t>1.211,04</t>
  </si>
  <si>
    <t>541,27</t>
  </si>
  <si>
    <t>290,36</t>
  </si>
  <si>
    <t>22,80</t>
  </si>
  <si>
    <t>PINTURA LÁTEX ACRÍLICA PREMIUM, APLICAÇÃO MANUAL EM PAREDES, DUAS DEMÃOS. AF_04/2023</t>
  </si>
  <si>
    <t>12,57</t>
  </si>
  <si>
    <t>753,75</t>
  </si>
  <si>
    <t>610,53</t>
  </si>
  <si>
    <t>103,37</t>
  </si>
  <si>
    <t>54,04</t>
  </si>
  <si>
    <t>117,90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</si>
</sst>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  <numFmt numFmtId="167" formatCode="0.000"/>
    <numFmt numFmtId="168" formatCode="0.0%"/>
    <numFmt numFmtId="173" formatCode="_ &quot;R$&quot;\ * #,##0.00_ ;_ &quot;R$&quot;\ * \-#,##0.00_ ;_ &quot;R$&quot;\ * &quot;-&quot;??_ ;_ @_ 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u/>
      <sz val="11"/>
      <color rgb="FFFF0000"/>
      <name val="Arial"/>
      <family val="2"/>
    </font>
    <font>
      <sz val="9"/>
      <color rgb="FFFF0000"/>
      <name val="Arial"/>
      <family val="2"/>
    </font>
    <font>
      <u/>
      <sz val="11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color rgb="FFFF0000"/>
      <name val="Calibri"/>
      <family val="2"/>
    </font>
    <font>
      <b/>
      <u/>
      <sz val="14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8"/>
      <color rgb="FF002060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sz val="5"/>
      <color rgb="FFFF0000"/>
      <name val="Calibri"/>
      <family val="2"/>
    </font>
    <font>
      <b/>
      <sz val="9"/>
      <name val="Calibri"/>
      <family val="2"/>
    </font>
    <font>
      <b/>
      <i/>
      <sz val="8"/>
      <name val="Calibri"/>
      <family val="2"/>
    </font>
    <font>
      <b/>
      <i/>
      <sz val="9"/>
      <name val="Calibri"/>
      <family val="2"/>
    </font>
    <font>
      <sz val="7"/>
      <color theme="0" tint="-0.14999847407452621"/>
      <name val="Calibri"/>
      <family val="2"/>
    </font>
    <font>
      <b/>
      <sz val="8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73" fontId="9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3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4" borderId="11" xfId="0" applyFont="1" applyFill="1" applyBorder="1"/>
    <xf numFmtId="0" fontId="23" fillId="4" borderId="11" xfId="0" applyFont="1" applyFill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0" fontId="23" fillId="0" borderId="11" xfId="0" applyFont="1" applyBorder="1"/>
    <xf numFmtId="0" fontId="23" fillId="0" borderId="11" xfId="0" applyFont="1" applyBorder="1" applyAlignment="1">
      <alignment horizontal="center"/>
    </xf>
    <xf numFmtId="10" fontId="10" fillId="9" borderId="11" xfId="13" applyNumberFormat="1" applyFont="1" applyFill="1" applyBorder="1" applyAlignment="1">
      <alignment horizontal="center"/>
    </xf>
    <xf numFmtId="0" fontId="16" fillId="0" borderId="11" xfId="0" applyFont="1" applyBorder="1"/>
    <xf numFmtId="2" fontId="13" fillId="0" borderId="11" xfId="0" applyNumberFormat="1" applyFont="1" applyBorder="1" applyAlignment="1">
      <alignment horizontal="center"/>
    </xf>
    <xf numFmtId="10" fontId="13" fillId="0" borderId="11" xfId="13" applyNumberFormat="1" applyFont="1" applyBorder="1" applyAlignment="1">
      <alignment horizontal="center"/>
    </xf>
    <xf numFmtId="0" fontId="23" fillId="0" borderId="11" xfId="29" applyFont="1" applyBorder="1"/>
    <xf numFmtId="0" fontId="23" fillId="0" borderId="11" xfId="29" applyFont="1" applyBorder="1" applyAlignment="1">
      <alignment horizontal="center"/>
    </xf>
    <xf numFmtId="10" fontId="10" fillId="9" borderId="11" xfId="30" applyNumberFormat="1" applyFont="1" applyFill="1" applyBorder="1" applyAlignment="1">
      <alignment horizontal="center"/>
    </xf>
    <xf numFmtId="0" fontId="16" fillId="0" borderId="11" xfId="0" applyFont="1" applyBorder="1" applyAlignment="1">
      <alignment vertical="center"/>
    </xf>
    <xf numFmtId="10" fontId="10" fillId="0" borderId="11" xfId="13" applyNumberFormat="1" applyFont="1" applyBorder="1" applyAlignment="1">
      <alignment horizontal="center"/>
    </xf>
    <xf numFmtId="167" fontId="24" fillId="0" borderId="0" xfId="0" applyNumberFormat="1" applyFont="1" applyAlignment="1">
      <alignment horizontal="left"/>
    </xf>
    <xf numFmtId="10" fontId="10" fillId="0" borderId="13" xfId="13" applyNumberFormat="1" applyFont="1" applyBorder="1" applyAlignment="1">
      <alignment horizontal="center"/>
    </xf>
    <xf numFmtId="0" fontId="23" fillId="4" borderId="14" xfId="0" applyFont="1" applyFill="1" applyBorder="1"/>
    <xf numFmtId="0" fontId="26" fillId="4" borderId="15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/>
    <xf numFmtId="0" fontId="26" fillId="0" borderId="16" xfId="0" applyFont="1" applyBorder="1"/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0" xfId="0" applyFont="1"/>
    <xf numFmtId="0" fontId="26" fillId="0" borderId="19" xfId="0" applyFont="1" applyBorder="1"/>
    <xf numFmtId="0" fontId="26" fillId="0" borderId="0" xfId="0" applyFont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/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3" fillId="0" borderId="0" xfId="0" applyFont="1"/>
    <xf numFmtId="0" fontId="26" fillId="0" borderId="0" xfId="7" applyFont="1"/>
    <xf numFmtId="0" fontId="11" fillId="6" borderId="0" xfId="0" applyFont="1" applyFill="1"/>
    <xf numFmtId="0" fontId="28" fillId="6" borderId="11" xfId="0" applyFont="1" applyFill="1" applyBorder="1" applyAlignment="1">
      <alignment wrapText="1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10" fontId="10" fillId="0" borderId="11" xfId="13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32" fillId="0" borderId="0" xfId="12" applyNumberFormat="1" applyFont="1" applyAlignment="1">
      <alignment horizontal="center" vertical="center"/>
    </xf>
    <xf numFmtId="0" fontId="32" fillId="0" borderId="0" xfId="12" applyFont="1" applyAlignment="1">
      <alignment horizontal="center" vertical="center"/>
    </xf>
    <xf numFmtId="0" fontId="32" fillId="0" borderId="0" xfId="12" applyFont="1" applyAlignment="1">
      <alignment horizontal="center"/>
    </xf>
    <xf numFmtId="0" fontId="14" fillId="0" borderId="0" xfId="12" applyFont="1" applyAlignment="1">
      <alignment horizontal="center" vertical="center"/>
    </xf>
    <xf numFmtId="4" fontId="32" fillId="3" borderId="1" xfId="12" applyNumberFormat="1" applyFont="1" applyFill="1" applyBorder="1" applyAlignment="1">
      <alignment horizontal="center"/>
    </xf>
    <xf numFmtId="49" fontId="33" fillId="0" borderId="0" xfId="12" applyNumberFormat="1" applyFont="1" applyAlignment="1">
      <alignment horizontal="left" vertical="center"/>
    </xf>
    <xf numFmtId="49" fontId="33" fillId="0" borderId="0" xfId="12" applyNumberFormat="1" applyFont="1" applyAlignment="1">
      <alignment horizontal="left"/>
    </xf>
    <xf numFmtId="49" fontId="34" fillId="0" borderId="0" xfId="12" applyNumberFormat="1" applyFont="1" applyAlignment="1">
      <alignment horizontal="left" vertical="center"/>
    </xf>
    <xf numFmtId="0" fontId="33" fillId="0" borderId="0" xfId="0" applyFont="1"/>
    <xf numFmtId="10" fontId="32" fillId="3" borderId="1" xfId="13" applyNumberFormat="1" applyFont="1" applyFill="1" applyBorder="1" applyAlignment="1">
      <alignment horizontal="center"/>
    </xf>
    <xf numFmtId="0" fontId="33" fillId="0" borderId="0" xfId="12" applyFont="1" applyAlignment="1">
      <alignment vertical="center" wrapText="1"/>
    </xf>
    <xf numFmtId="0" fontId="33" fillId="0" borderId="0" xfId="12" applyFont="1" applyAlignment="1">
      <alignment vertical="center"/>
    </xf>
    <xf numFmtId="0" fontId="33" fillId="0" borderId="0" xfId="12" applyFont="1" applyAlignment="1">
      <alignment vertical="justify"/>
    </xf>
    <xf numFmtId="0" fontId="34" fillId="0" borderId="0" xfId="12" applyFont="1" applyAlignment="1">
      <alignment vertical="center"/>
    </xf>
    <xf numFmtId="0" fontId="14" fillId="0" borderId="0" xfId="12" applyFont="1" applyAlignment="1">
      <alignment horizontal="right" vertical="justify"/>
    </xf>
    <xf numFmtId="4" fontId="14" fillId="0" borderId="0" xfId="12" applyNumberFormat="1" applyFont="1" applyAlignment="1">
      <alignment horizontal="center" vertical="center"/>
    </xf>
    <xf numFmtId="4" fontId="32" fillId="3" borderId="11" xfId="12" applyNumberFormat="1" applyFont="1" applyFill="1" applyBorder="1" applyAlignment="1">
      <alignment horizontal="center" vertical="center" wrapText="1"/>
    </xf>
    <xf numFmtId="0" fontId="32" fillId="5" borderId="0" xfId="0" applyFont="1" applyFill="1"/>
    <xf numFmtId="49" fontId="32" fillId="3" borderId="11" xfId="12" applyNumberFormat="1" applyFont="1" applyFill="1" applyBorder="1" applyAlignment="1">
      <alignment horizontal="center" vertical="center"/>
    </xf>
    <xf numFmtId="0" fontId="32" fillId="3" borderId="11" xfId="12" applyFont="1" applyFill="1" applyBorder="1" applyAlignment="1">
      <alignment horizontal="center" vertical="center"/>
    </xf>
    <xf numFmtId="4" fontId="14" fillId="3" borderId="11" xfId="12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49" fontId="32" fillId="3" borderId="1" xfId="12" applyNumberFormat="1" applyFont="1" applyFill="1" applyBorder="1" applyAlignment="1">
      <alignment horizontal="center" vertical="center"/>
    </xf>
    <xf numFmtId="0" fontId="32" fillId="3" borderId="1" xfId="12" applyFont="1" applyFill="1" applyBorder="1" applyAlignment="1">
      <alignment horizontal="center" vertical="center"/>
    </xf>
    <xf numFmtId="0" fontId="32" fillId="3" borderId="1" xfId="12" applyFont="1" applyFill="1" applyBorder="1" applyAlignment="1">
      <alignment horizontal="left" vertical="justify"/>
    </xf>
    <xf numFmtId="4" fontId="14" fillId="3" borderId="1" xfId="12" applyNumberFormat="1" applyFont="1" applyFill="1" applyBorder="1" applyAlignment="1">
      <alignment horizontal="center" vertical="center"/>
    </xf>
    <xf numFmtId="4" fontId="32" fillId="3" borderId="1" xfId="12" applyNumberFormat="1" applyFont="1" applyFill="1" applyBorder="1" applyAlignment="1">
      <alignment horizontal="center" vertical="center"/>
    </xf>
    <xf numFmtId="0" fontId="14" fillId="3" borderId="0" xfId="0" applyFont="1" applyFill="1"/>
    <xf numFmtId="49" fontId="32" fillId="0" borderId="1" xfId="12" applyNumberFormat="1" applyFont="1" applyBorder="1" applyAlignment="1">
      <alignment horizontal="center" vertical="center"/>
    </xf>
    <xf numFmtId="0" fontId="32" fillId="0" borderId="1" xfId="12" applyFont="1" applyBorder="1" applyAlignment="1">
      <alignment horizontal="center" vertical="center"/>
    </xf>
    <xf numFmtId="0" fontId="32" fillId="0" borderId="1" xfId="12" quotePrefix="1" applyFont="1" applyBorder="1" applyAlignment="1">
      <alignment horizontal="center" vertical="center"/>
    </xf>
    <xf numFmtId="0" fontId="32" fillId="0" borderId="1" xfId="12" applyFont="1" applyBorder="1" applyAlignment="1">
      <alignment horizontal="justify" vertical="justify" wrapText="1"/>
    </xf>
    <xf numFmtId="4" fontId="14" fillId="0" borderId="1" xfId="12" applyNumberFormat="1" applyFont="1" applyBorder="1" applyAlignment="1">
      <alignment horizontal="center" vertical="center"/>
    </xf>
    <xf numFmtId="0" fontId="32" fillId="3" borderId="1" xfId="12" applyFont="1" applyFill="1" applyBorder="1" applyAlignment="1">
      <alignment horizontal="center" vertical="center" wrapText="1"/>
    </xf>
    <xf numFmtId="0" fontId="32" fillId="3" borderId="1" xfId="12" applyFont="1" applyFill="1" applyBorder="1" applyAlignment="1">
      <alignment horizontal="left" vertical="center"/>
    </xf>
    <xf numFmtId="0" fontId="32" fillId="0" borderId="1" xfId="12" applyFont="1" applyBorder="1" applyAlignment="1">
      <alignment horizontal="center" vertical="center" wrapText="1"/>
    </xf>
    <xf numFmtId="0" fontId="32" fillId="0" borderId="1" xfId="12" quotePrefix="1" applyFont="1" applyBorder="1" applyAlignment="1">
      <alignment horizontal="center" vertical="center" wrapText="1"/>
    </xf>
    <xf numFmtId="0" fontId="32" fillId="0" borderId="1" xfId="12" applyFont="1" applyBorder="1" applyAlignment="1">
      <alignment horizontal="center" vertical="top" wrapText="1"/>
    </xf>
    <xf numFmtId="0" fontId="32" fillId="0" borderId="1" xfId="12" quotePrefix="1" applyFont="1" applyBorder="1" applyAlignment="1">
      <alignment horizontal="center" vertical="top" wrapText="1"/>
    </xf>
    <xf numFmtId="0" fontId="32" fillId="3" borderId="1" xfId="12" quotePrefix="1" applyFont="1" applyFill="1" applyBorder="1" applyAlignment="1">
      <alignment horizontal="center" vertical="center" wrapText="1"/>
    </xf>
    <xf numFmtId="0" fontId="32" fillId="3" borderId="1" xfId="12" applyFont="1" applyFill="1" applyBorder="1" applyAlignment="1">
      <alignment horizontal="justify" vertical="justify" wrapText="1"/>
    </xf>
    <xf numFmtId="0" fontId="32" fillId="0" borderId="1" xfId="12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4" fontId="35" fillId="2" borderId="11" xfId="12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0" borderId="0" xfId="0" applyFont="1"/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right" vertical="center"/>
    </xf>
    <xf numFmtId="43" fontId="36" fillId="0" borderId="0" xfId="26" applyFont="1" applyFill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14" fillId="0" borderId="0" xfId="12" applyFont="1" applyAlignment="1">
      <alignment horizontal="center"/>
    </xf>
    <xf numFmtId="4" fontId="14" fillId="0" borderId="0" xfId="12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1" xfId="12" applyFont="1" applyBorder="1" applyAlignment="1">
      <alignment horizontal="left" vertical="justify"/>
    </xf>
    <xf numFmtId="0" fontId="38" fillId="0" borderId="0" xfId="0" applyFont="1"/>
    <xf numFmtId="49" fontId="33" fillId="0" borderId="0" xfId="12" applyNumberFormat="1" applyFont="1" applyAlignment="1">
      <alignment wrapText="1"/>
    </xf>
    <xf numFmtId="0" fontId="33" fillId="0" borderId="0" xfId="12" applyFont="1" applyAlignment="1">
      <alignment wrapText="1"/>
    </xf>
    <xf numFmtId="0" fontId="34" fillId="0" borderId="0" xfId="0" applyFont="1"/>
    <xf numFmtId="0" fontId="33" fillId="0" borderId="0" xfId="12" applyFont="1" applyAlignment="1">
      <alignment horizontal="center"/>
    </xf>
    <xf numFmtId="49" fontId="33" fillId="0" borderId="0" xfId="12" applyNumberFormat="1" applyFont="1" applyAlignment="1">
      <alignment horizontal="left" vertical="top"/>
    </xf>
    <xf numFmtId="0" fontId="32" fillId="0" borderId="0" xfId="12" applyFont="1" applyAlignment="1">
      <alignment horizontal="center" vertical="top"/>
    </xf>
    <xf numFmtId="4" fontId="32" fillId="3" borderId="11" xfId="12" applyNumberFormat="1" applyFont="1" applyFill="1" applyBorder="1" applyAlignment="1">
      <alignment horizontal="center"/>
    </xf>
    <xf numFmtId="0" fontId="39" fillId="9" borderId="0" xfId="0" applyFont="1" applyFill="1" applyAlignment="1">
      <alignment horizontal="center"/>
    </xf>
    <xf numFmtId="0" fontId="32" fillId="0" borderId="25" xfId="12" applyFont="1" applyBorder="1" applyAlignment="1">
      <alignment horizontal="center" vertical="top"/>
    </xf>
    <xf numFmtId="0" fontId="32" fillId="0" borderId="0" xfId="12" applyFont="1" applyAlignment="1">
      <alignment horizontal="left" vertical="justify"/>
    </xf>
    <xf numFmtId="4" fontId="32" fillId="0" borderId="28" xfId="12" applyNumberFormat="1" applyFont="1" applyBorder="1" applyAlignment="1">
      <alignment horizontal="center"/>
    </xf>
    <xf numFmtId="4" fontId="32" fillId="0" borderId="0" xfId="12" applyNumberFormat="1" applyFont="1" applyAlignment="1">
      <alignment horizontal="center"/>
    </xf>
    <xf numFmtId="49" fontId="32" fillId="8" borderId="24" xfId="12" applyNumberFormat="1" applyFont="1" applyFill="1" applyBorder="1" applyAlignment="1">
      <alignment horizontal="center" vertical="top"/>
    </xf>
    <xf numFmtId="0" fontId="32" fillId="8" borderId="1" xfId="12" applyFont="1" applyFill="1" applyBorder="1" applyAlignment="1">
      <alignment horizontal="left" vertical="justify"/>
    </xf>
    <xf numFmtId="4" fontId="32" fillId="8" borderId="9" xfId="12" applyNumberFormat="1" applyFont="1" applyFill="1" applyBorder="1" applyAlignment="1">
      <alignment horizontal="center"/>
    </xf>
    <xf numFmtId="4" fontId="32" fillId="8" borderId="27" xfId="12" quotePrefix="1" applyNumberFormat="1" applyFont="1" applyFill="1" applyBorder="1" applyAlignment="1">
      <alignment horizontal="center"/>
    </xf>
    <xf numFmtId="4" fontId="32" fillId="0" borderId="12" xfId="12" applyNumberFormat="1" applyFont="1" applyBorder="1" applyAlignment="1">
      <alignment horizontal="center"/>
    </xf>
    <xf numFmtId="4" fontId="32" fillId="0" borderId="27" xfId="12" applyNumberFormat="1" applyFont="1" applyBorder="1" applyAlignment="1">
      <alignment horizontal="center"/>
    </xf>
    <xf numFmtId="43" fontId="32" fillId="7" borderId="1" xfId="12" applyNumberFormat="1" applyFont="1" applyFill="1" applyBorder="1" applyAlignment="1">
      <alignment horizontal="center"/>
    </xf>
    <xf numFmtId="0" fontId="32" fillId="0" borderId="24" xfId="12" applyFont="1" applyBorder="1" applyAlignment="1">
      <alignment horizontal="center" vertical="top"/>
    </xf>
    <xf numFmtId="10" fontId="40" fillId="8" borderId="9" xfId="13" applyNumberFormat="1" applyFont="1" applyFill="1" applyBorder="1" applyAlignment="1">
      <alignment horizontal="center"/>
    </xf>
    <xf numFmtId="10" fontId="41" fillId="8" borderId="27" xfId="13" applyNumberFormat="1" applyFont="1" applyFill="1" applyBorder="1" applyAlignment="1">
      <alignment horizontal="center"/>
    </xf>
    <xf numFmtId="0" fontId="42" fillId="0" borderId="24" xfId="12" applyFont="1" applyBorder="1" applyAlignment="1">
      <alignment horizontal="center" vertical="top"/>
    </xf>
    <xf numFmtId="0" fontId="42" fillId="0" borderId="1" xfId="12" applyFont="1" applyBorder="1" applyAlignment="1">
      <alignment horizontal="left" vertical="justify"/>
    </xf>
    <xf numFmtId="0" fontId="42" fillId="0" borderId="9" xfId="12" applyFont="1" applyBorder="1" applyAlignment="1">
      <alignment horizontal="center"/>
    </xf>
    <xf numFmtId="4" fontId="42" fillId="0" borderId="27" xfId="12" applyNumberFormat="1" applyFont="1" applyBorder="1" applyAlignment="1">
      <alignment horizontal="center"/>
    </xf>
    <xf numFmtId="4" fontId="42" fillId="0" borderId="12" xfId="12" applyNumberFormat="1" applyFont="1" applyBorder="1" applyAlignment="1">
      <alignment horizontal="center"/>
    </xf>
    <xf numFmtId="0" fontId="43" fillId="0" borderId="0" xfId="0" applyFont="1"/>
    <xf numFmtId="4" fontId="32" fillId="8" borderId="27" xfId="12" applyNumberFormat="1" applyFont="1" applyFill="1" applyBorder="1" applyAlignment="1">
      <alignment horizontal="center"/>
    </xf>
    <xf numFmtId="4" fontId="32" fillId="8" borderId="12" xfId="12" applyNumberFormat="1" applyFont="1" applyFill="1" applyBorder="1" applyAlignment="1">
      <alignment horizontal="center"/>
    </xf>
    <xf numFmtId="10" fontId="41" fillId="8" borderId="12" xfId="13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left" vertical="top" wrapText="1"/>
    </xf>
    <xf numFmtId="0" fontId="44" fillId="0" borderId="1" xfId="12" applyFont="1" applyBorder="1" applyAlignment="1">
      <alignment horizontal="left" vertical="justify"/>
    </xf>
    <xf numFmtId="0" fontId="44" fillId="0" borderId="9" xfId="12" applyFont="1" applyBorder="1" applyAlignment="1">
      <alignment horizontal="center"/>
    </xf>
    <xf numFmtId="4" fontId="32" fillId="8" borderId="1" xfId="12" applyNumberFormat="1" applyFont="1" applyFill="1" applyBorder="1" applyAlignment="1">
      <alignment horizontal="left" vertical="justify"/>
    </xf>
    <xf numFmtId="10" fontId="41" fillId="0" borderId="12" xfId="13" applyNumberFormat="1" applyFont="1" applyBorder="1" applyAlignment="1">
      <alignment horizontal="center"/>
    </xf>
    <xf numFmtId="10" fontId="41" fillId="0" borderId="27" xfId="13" applyNumberFormat="1" applyFont="1" applyBorder="1" applyAlignment="1">
      <alignment horizontal="center"/>
    </xf>
    <xf numFmtId="0" fontId="32" fillId="0" borderId="25" xfId="12" applyFont="1" applyBorder="1" applyAlignment="1">
      <alignment horizontal="center" vertical="center"/>
    </xf>
    <xf numFmtId="10" fontId="41" fillId="0" borderId="0" xfId="13" applyNumberFormat="1" applyFont="1" applyBorder="1" applyAlignment="1">
      <alignment horizontal="center"/>
    </xf>
    <xf numFmtId="4" fontId="32" fillId="0" borderId="29" xfId="12" applyNumberFormat="1" applyFont="1" applyBorder="1" applyAlignment="1">
      <alignment horizontal="center"/>
    </xf>
    <xf numFmtId="10" fontId="41" fillId="0" borderId="29" xfId="13" applyNumberFormat="1" applyFont="1" applyBorder="1" applyAlignment="1">
      <alignment horizontal="center"/>
    </xf>
    <xf numFmtId="43" fontId="46" fillId="3" borderId="11" xfId="26" applyFont="1" applyFill="1" applyBorder="1" applyAlignment="1">
      <alignment horizontal="center"/>
    </xf>
    <xf numFmtId="0" fontId="32" fillId="0" borderId="0" xfId="0" applyFont="1"/>
    <xf numFmtId="168" fontId="47" fillId="3" borderId="11" xfId="13" applyNumberFormat="1" applyFont="1" applyFill="1" applyBorder="1" applyAlignment="1">
      <alignment horizontal="center"/>
    </xf>
    <xf numFmtId="10" fontId="41" fillId="0" borderId="26" xfId="13" applyNumberFormat="1" applyFont="1" applyBorder="1" applyAlignment="1">
      <alignment horizontal="center"/>
    </xf>
    <xf numFmtId="0" fontId="32" fillId="0" borderId="26" xfId="0" applyFont="1" applyBorder="1"/>
    <xf numFmtId="0" fontId="45" fillId="3" borderId="0" xfId="0" applyFont="1" applyFill="1"/>
    <xf numFmtId="4" fontId="32" fillId="2" borderId="1" xfId="12" applyNumberFormat="1" applyFont="1" applyFill="1" applyBorder="1" applyAlignment="1">
      <alignment horizontal="center"/>
    </xf>
    <xf numFmtId="165" fontId="32" fillId="2" borderId="1" xfId="12" applyNumberFormat="1" applyFont="1" applyFill="1" applyBorder="1" applyAlignment="1">
      <alignment horizontal="center"/>
    </xf>
    <xf numFmtId="43" fontId="32" fillId="8" borderId="1" xfId="26" applyFont="1" applyFill="1" applyBorder="1" applyAlignment="1">
      <alignment horizontal="center"/>
    </xf>
    <xf numFmtId="43" fontId="48" fillId="0" borderId="0" xfId="0" applyNumberFormat="1" applyFont="1"/>
    <xf numFmtId="4" fontId="49" fillId="2" borderId="1" xfId="12" applyNumberFormat="1" applyFont="1" applyFill="1" applyBorder="1" applyAlignment="1">
      <alignment horizontal="center"/>
    </xf>
    <xf numFmtId="4" fontId="32" fillId="3" borderId="9" xfId="12" applyNumberFormat="1" applyFont="1" applyFill="1" applyBorder="1" applyAlignment="1">
      <alignment horizontal="center"/>
    </xf>
    <xf numFmtId="4" fontId="32" fillId="3" borderId="12" xfId="12" applyNumberFormat="1" applyFont="1" applyFill="1" applyBorder="1" applyAlignment="1">
      <alignment horizontal="center"/>
    </xf>
    <xf numFmtId="4" fontId="32" fillId="3" borderId="10" xfId="12" applyNumberFormat="1" applyFont="1" applyFill="1" applyBorder="1" applyAlignment="1">
      <alignment horizontal="center"/>
    </xf>
    <xf numFmtId="4" fontId="32" fillId="3" borderId="11" xfId="12" applyNumberFormat="1" applyFont="1" applyFill="1" applyBorder="1" applyAlignment="1">
      <alignment horizontal="center" vertical="center" wrapText="1"/>
    </xf>
    <xf numFmtId="49" fontId="35" fillId="2" borderId="11" xfId="12" applyNumberFormat="1" applyFont="1" applyFill="1" applyBorder="1" applyAlignment="1">
      <alignment horizontal="center" vertical="center"/>
    </xf>
    <xf numFmtId="4" fontId="35" fillId="2" borderId="11" xfId="12" applyNumberFormat="1" applyFont="1" applyFill="1" applyBorder="1" applyAlignment="1">
      <alignment horizontal="center" vertical="center"/>
    </xf>
    <xf numFmtId="0" fontId="30" fillId="0" borderId="7" xfId="12" applyFont="1" applyBorder="1" applyAlignment="1">
      <alignment horizontal="center"/>
    </xf>
    <xf numFmtId="0" fontId="30" fillId="0" borderId="8" xfId="12" applyFont="1" applyBorder="1" applyAlignment="1">
      <alignment horizontal="center"/>
    </xf>
    <xf numFmtId="0" fontId="30" fillId="0" borderId="6" xfId="12" applyFont="1" applyBorder="1" applyAlignment="1">
      <alignment horizontal="center"/>
    </xf>
    <xf numFmtId="0" fontId="30" fillId="0" borderId="0" xfId="12" applyFont="1" applyAlignment="1">
      <alignment horizontal="center"/>
    </xf>
    <xf numFmtId="0" fontId="30" fillId="0" borderId="4" xfId="12" applyFont="1" applyBorder="1" applyAlignment="1">
      <alignment horizontal="center"/>
    </xf>
    <xf numFmtId="0" fontId="30" fillId="0" borderId="5" xfId="12" applyFont="1" applyBorder="1" applyAlignment="1">
      <alignment horizontal="center"/>
    </xf>
    <xf numFmtId="0" fontId="31" fillId="0" borderId="5" xfId="0" applyFont="1" applyBorder="1"/>
    <xf numFmtId="0" fontId="30" fillId="0" borderId="3" xfId="12" applyFont="1" applyBorder="1" applyAlignment="1">
      <alignment horizontal="center"/>
    </xf>
    <xf numFmtId="0" fontId="30" fillId="0" borderId="2" xfId="12" applyFont="1" applyBorder="1" applyAlignment="1">
      <alignment horizontal="center"/>
    </xf>
    <xf numFmtId="0" fontId="37" fillId="0" borderId="0" xfId="12" applyFont="1" applyAlignment="1">
      <alignment horizontal="center"/>
    </xf>
    <xf numFmtId="0" fontId="32" fillId="3" borderId="11" xfId="12" applyFont="1" applyFill="1" applyBorder="1" applyAlignment="1">
      <alignment horizontal="center" vertical="center"/>
    </xf>
    <xf numFmtId="0" fontId="32" fillId="3" borderId="11" xfId="12" applyFont="1" applyFill="1" applyBorder="1" applyAlignment="1">
      <alignment horizontal="center" vertical="center" wrapText="1"/>
    </xf>
    <xf numFmtId="4" fontId="32" fillId="3" borderId="11" xfId="12" applyNumberFormat="1" applyFont="1" applyFill="1" applyBorder="1" applyAlignment="1">
      <alignment horizontal="center"/>
    </xf>
    <xf numFmtId="0" fontId="32" fillId="8" borderId="24" xfId="12" applyFont="1" applyFill="1" applyBorder="1" applyAlignment="1">
      <alignment horizontal="center" vertical="center"/>
    </xf>
    <xf numFmtId="0" fontId="32" fillId="8" borderId="1" xfId="12" applyFont="1" applyFill="1" applyBorder="1" applyAlignment="1">
      <alignment horizontal="center" vertical="center"/>
    </xf>
    <xf numFmtId="0" fontId="45" fillId="3" borderId="11" xfId="12" applyFont="1" applyFill="1" applyBorder="1" applyAlignment="1">
      <alignment horizontal="center" vertical="center"/>
    </xf>
    <xf numFmtId="4" fontId="45" fillId="3" borderId="11" xfId="12" applyNumberFormat="1" applyFont="1" applyFill="1" applyBorder="1" applyAlignment="1">
      <alignment horizontal="center" vertical="center"/>
    </xf>
    <xf numFmtId="0" fontId="8" fillId="0" borderId="0" xfId="7" applyFont="1" applyAlignment="1">
      <alignment horizontal="justify" wrapText="1"/>
    </xf>
    <xf numFmtId="0" fontId="11" fillId="6" borderId="0" xfId="29" applyFont="1" applyFill="1" applyAlignment="1">
      <alignment horizontal="justify" wrapText="1"/>
    </xf>
    <xf numFmtId="0" fontId="15" fillId="0" borderId="14" xfId="0" applyFont="1" applyBorder="1" applyAlignment="1">
      <alignment horizontal="left" vertical="justify" wrapText="1"/>
    </xf>
    <xf numFmtId="0" fontId="15" fillId="0" borderId="13" xfId="0" applyFont="1" applyBorder="1" applyAlignment="1">
      <alignment horizontal="left" vertical="justify" wrapText="1"/>
    </xf>
    <xf numFmtId="0" fontId="15" fillId="0" borderId="15" xfId="0" applyFont="1" applyBorder="1" applyAlignment="1">
      <alignment horizontal="left" vertical="justify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6" fillId="0" borderId="0" xfId="7" applyFont="1" applyAlignment="1">
      <alignment horizontal="justify" wrapText="1"/>
    </xf>
  </cellXfs>
  <cellStyles count="34">
    <cellStyle name="Moeda 2" xfId="1" xr:uid="{00000000-0005-0000-0000-000000000000}"/>
    <cellStyle name="Moeda 3" xfId="28" xr:uid="{E1593CE5-CC87-4802-823B-AA6CE2C638C8}"/>
    <cellStyle name="Moeda 4" xfId="33" xr:uid="{298B3BA7-5DF2-47E0-A9AE-28940FD4BE1B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27" xr:uid="{B9FF3E92-0FFC-4180-8DE5-D0B0165E686A}"/>
    <cellStyle name="Normal 3" xfId="7" xr:uid="{00000000-0005-0000-0000-000007000000}"/>
    <cellStyle name="Normal 3 2" xfId="29" xr:uid="{A88891B4-4F07-4ADB-97E3-CD408E328135}"/>
    <cellStyle name="Normal 4" xfId="8" xr:uid="{00000000-0005-0000-0000-000008000000}"/>
    <cellStyle name="Normal 4 2" xfId="9" xr:uid="{00000000-0005-0000-0000-000009000000}"/>
    <cellStyle name="Normal 5" xfId="10" xr:uid="{00000000-0005-0000-0000-00000A000000}"/>
    <cellStyle name="Normal 6" xfId="11" xr:uid="{00000000-0005-0000-0000-00000B000000}"/>
    <cellStyle name="Normal_cronograma 6 meses 2" xfId="12" xr:uid="{00000000-0005-0000-0000-00000C000000}"/>
    <cellStyle name="Porcentagem" xfId="13" builtinId="5"/>
    <cellStyle name="Porcentagem 2" xfId="14" xr:uid="{00000000-0005-0000-0000-00000E000000}"/>
    <cellStyle name="Porcentagem 2 2" xfId="15" xr:uid="{00000000-0005-0000-0000-00000F000000}"/>
    <cellStyle name="Porcentagem 2 2 2" xfId="16" xr:uid="{00000000-0005-0000-0000-000010000000}"/>
    <cellStyle name="Porcentagem 3" xfId="30" xr:uid="{79ADDBF5-0424-4371-91C7-2C9381DAD42B}"/>
    <cellStyle name="Separador de milhares 2" xfId="17" xr:uid="{00000000-0005-0000-0000-000011000000}"/>
    <cellStyle name="Separador de milhares 2 2" xfId="18" xr:uid="{00000000-0005-0000-0000-000012000000}"/>
    <cellStyle name="Separador de milhares 2 2 2" xfId="19" xr:uid="{00000000-0005-0000-0000-000013000000}"/>
    <cellStyle name="Separador de milhares 3" xfId="20" xr:uid="{00000000-0005-0000-0000-000014000000}"/>
    <cellStyle name="Separador de milhares 4" xfId="21" xr:uid="{00000000-0005-0000-0000-000015000000}"/>
    <cellStyle name="Separador de milhares 4 2" xfId="22" xr:uid="{00000000-0005-0000-0000-000016000000}"/>
    <cellStyle name="Vírgula" xfId="26" builtinId="3"/>
    <cellStyle name="Vírgula 2" xfId="23" xr:uid="{00000000-0005-0000-0000-000018000000}"/>
    <cellStyle name="Vírgula 2 2" xfId="24" xr:uid="{00000000-0005-0000-0000-000019000000}"/>
    <cellStyle name="Vírgula 2 2 2" xfId="31" xr:uid="{A75BD8DA-61FA-4BEB-B374-5349A09CC9D9}"/>
    <cellStyle name="Vírgula 2 3" xfId="32" xr:uid="{DB619387-97A8-4BD4-9B8F-74B8764F6E91}"/>
    <cellStyle name="Vírgula 3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62</xdr:row>
      <xdr:rowOff>11301</xdr:rowOff>
    </xdr:from>
    <xdr:to>
      <xdr:col>0</xdr:col>
      <xdr:colOff>4000501</xdr:colOff>
      <xdr:row>65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33351" y="12774801"/>
          <a:ext cx="3943350" cy="68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0</xdr:col>
      <xdr:colOff>581025</xdr:colOff>
      <xdr:row>62</xdr:row>
      <xdr:rowOff>19050</xdr:rowOff>
    </xdr:from>
    <xdr:to>
      <xdr:col>0</xdr:col>
      <xdr:colOff>3190875</xdr:colOff>
      <xdr:row>65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57225" y="12782550"/>
          <a:ext cx="2609850" cy="6191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457200</xdr:colOff>
      <xdr:row>62</xdr:row>
      <xdr:rowOff>0</xdr:rowOff>
    </xdr:from>
    <xdr:to>
      <xdr:col>0</xdr:col>
      <xdr:colOff>3415393</xdr:colOff>
      <xdr:row>65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3400" y="12763500"/>
          <a:ext cx="2958193" cy="68579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1876425</xdr:colOff>
      <xdr:row>63</xdr:row>
      <xdr:rowOff>95250</xdr:rowOff>
    </xdr:from>
    <xdr:to>
      <xdr:col>0</xdr:col>
      <xdr:colOff>2333625</xdr:colOff>
      <xdr:row>65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52625" y="13039725"/>
          <a:ext cx="457200" cy="32384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1571624</xdr:colOff>
      <xdr:row>63</xdr:row>
      <xdr:rowOff>57150</xdr:rowOff>
    </xdr:from>
    <xdr:to>
      <xdr:col>0</xdr:col>
      <xdr:colOff>2419349</xdr:colOff>
      <xdr:row>65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647824" y="13001625"/>
          <a:ext cx="847725" cy="4476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33</xdr:row>
          <xdr:rowOff>0</xdr:rowOff>
        </xdr:from>
        <xdr:to>
          <xdr:col>0</xdr:col>
          <xdr:colOff>4667250</xdr:colOff>
          <xdr:row>37</xdr:row>
          <xdr:rowOff>9525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43</xdr:row>
      <xdr:rowOff>488675</xdr:rowOff>
    </xdr:from>
    <xdr:to>
      <xdr:col>3</xdr:col>
      <xdr:colOff>99392</xdr:colOff>
      <xdr:row>43</xdr:row>
      <xdr:rowOff>1242393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0" y="9814892"/>
          <a:ext cx="6708914" cy="753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sto%20e%20Branco/_Projetos/_CONTRIBUI&#199;&#213;ES/Pavimenta&#231;&#227;o%20Cust&#243;dia%202017/_Projeto%20final%20aprovado%2006-04-17%20(padrao%20ok)/PLANILHA%20M&#218;LTIPLA%202.3%20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&amp;B%20-%20Prefeituras/Bom%20Jardim/-%20Passagens%20Molhadas%20(CAIXA)%20-%20&#218;ltimo%20Ajuste/Or&#231;amento%20-%20Passagens%20Molhadas/Vers&#227;o%20passada/MEMORIAS%20DE%20CALCULO%20PMS%20BJ%20_rev10%20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EFEITURAS/GL&#211;RIA%20DO%20GOIT&#193;/____PROJETOS/2020/ACADEMIA%20RUI%20BARBOSA/Orcamento%20Praca%20Surubim%20MO27476008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O%20E%20BRANCO/Documents/J&amp;B%2026-06-2018/Gl&#243;ria%20de%20Goit&#225;/PROJETOS/2019/UBS%20LOTEAMENTO%20CAMPO%20ALEGRE/Orcamento%20UBS%20base%20SINAPI%20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>
        <row r="29">
          <cell r="G29">
            <v>42917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CAM_BAIXO)"/>
      <sheetName val="(CAM_CIMA)"/>
      <sheetName val="SONDAGEM CAMARÁ DE CIMA"/>
      <sheetName val="SONDAGEM CAMARÁ DE BAIXO"/>
      <sheetName val="MEMÓRIA GERAL (SINAPI)"/>
      <sheetName val="2.Memória Auxiliar - CAM.BAIXO2"/>
      <sheetName val="3. Memória Auxiliar - CAM.CIMA2"/>
      <sheetName val="MEMÓRIA GERAL (SICRO)"/>
      <sheetName val="3. Memória Auxiliar - CAM. CIMA"/>
      <sheetName val="MEMÓRIA GERAL"/>
      <sheetName val="COMPOSIÇÕES"/>
      <sheetName val="COTA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>
        <row r="1">
          <cell r="B1"/>
        </row>
      </sheetData>
      <sheetData sheetId="14"/>
      <sheetData sheetId="15"/>
      <sheetData sheetId="16">
        <row r="1">
          <cell r="B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RAL"/>
      <sheetName val="MEMÓRIA"/>
      <sheetName val="ORÇAMENTO"/>
      <sheetName val="_RESUMO COMPARATIVO_"/>
      <sheetName val="COMPOSICOES (SEM DESON)"/>
      <sheetName val="MAPA DE COTACOES"/>
      <sheetName val="CRONOGRAMA"/>
      <sheetName val="RESUMO"/>
      <sheetName val="COMP_BDI_EDIFICACOES_26,53%_COM"/>
      <sheetName val="COMPOSICOES GERAL"/>
      <sheetName val="COMP_BDI_EDIFICACOES_20,50%_SEM"/>
    </sheetNames>
    <sheetDataSet>
      <sheetData sheetId="0">
        <row r="3816">
          <cell r="R3816">
            <v>671750.23999999987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E3AE-477A-45F7-958E-5D0AB6431409}">
  <sheetPr>
    <tabColor rgb="FF7030A0"/>
    <pageSetUpPr fitToPage="1"/>
  </sheetPr>
  <dimension ref="A1:M80"/>
  <sheetViews>
    <sheetView tabSelected="1" view="pageBreakPreview" topLeftCell="A5" zoomScaleNormal="85" zoomScaleSheetLayoutView="100" workbookViewId="0">
      <pane ySplit="1200" activePane="bottomLeft"/>
      <selection activeCell="A5" sqref="A1:XFD1048576"/>
      <selection pane="bottomLeft" activeCell="E14" sqref="E14"/>
    </sheetView>
  </sheetViews>
  <sheetFormatPr defaultColWidth="9.140625" defaultRowHeight="11.25" x14ac:dyDescent="0.2"/>
  <cols>
    <col min="1" max="1" width="5.85546875" style="100" customWidth="1"/>
    <col min="2" max="2" width="11.7109375" style="101" bestFit="1" customWidth="1"/>
    <col min="3" max="3" width="9" style="101" customWidth="1"/>
    <col min="4" max="4" width="51.140625" style="102" customWidth="1"/>
    <col min="5" max="5" width="5" style="101" customWidth="1"/>
    <col min="6" max="6" width="8.7109375" style="101" customWidth="1"/>
    <col min="7" max="7" width="10.85546875" style="101" customWidth="1"/>
    <col min="8" max="8" width="12" style="101" customWidth="1"/>
    <col min="9" max="9" width="12.140625" style="101" customWidth="1"/>
    <col min="10" max="10" width="4" style="102" customWidth="1"/>
    <col min="11" max="11" width="11.28515625" style="102" customWidth="1"/>
    <col min="12" max="12" width="9.28515625" style="102" bestFit="1" customWidth="1"/>
    <col min="13" max="14" width="9.85546875" style="102" customWidth="1"/>
    <col min="15" max="16384" width="9.140625" style="102"/>
  </cols>
  <sheetData>
    <row r="1" spans="1:13" s="4" customFormat="1" ht="17.25" thickTop="1" thickBot="1" x14ac:dyDescent="0.3">
      <c r="A1" s="169" t="s">
        <v>11</v>
      </c>
      <c r="B1" s="170"/>
      <c r="C1" s="170"/>
      <c r="D1" s="170"/>
      <c r="E1" s="170"/>
      <c r="F1" s="170"/>
      <c r="G1" s="170"/>
      <c r="H1" s="170"/>
      <c r="I1" s="171"/>
    </row>
    <row r="2" spans="1:13" s="4" customFormat="1" ht="16.5" hidden="1" thickTop="1" x14ac:dyDescent="0.25">
      <c r="A2" s="172"/>
      <c r="B2" s="172"/>
      <c r="C2" s="172"/>
      <c r="D2" s="172"/>
      <c r="E2" s="172"/>
      <c r="F2" s="53"/>
      <c r="G2" s="53"/>
      <c r="H2" s="53"/>
      <c r="I2" s="53"/>
    </row>
    <row r="3" spans="1:13" s="4" customFormat="1" ht="16.5" hidden="1" thickTop="1" x14ac:dyDescent="0.25">
      <c r="A3" s="173" t="s">
        <v>6</v>
      </c>
      <c r="B3" s="174"/>
      <c r="C3" s="175"/>
      <c r="D3" s="175"/>
      <c r="E3" s="175"/>
      <c r="F3" s="53"/>
      <c r="G3" s="53"/>
      <c r="H3" s="53"/>
      <c r="I3" s="53"/>
    </row>
    <row r="4" spans="1:13" s="4" customFormat="1" ht="16.5" hidden="1" thickBot="1" x14ac:dyDescent="0.3">
      <c r="A4" s="176" t="s">
        <v>0</v>
      </c>
      <c r="B4" s="177"/>
      <c r="C4" s="177"/>
      <c r="D4" s="177"/>
      <c r="E4" s="177"/>
      <c r="F4" s="53"/>
      <c r="G4" s="53"/>
      <c r="H4" s="53"/>
      <c r="I4" s="53"/>
      <c r="K4" s="163" t="s">
        <v>5</v>
      </c>
      <c r="L4" s="164"/>
      <c r="M4" s="165"/>
    </row>
    <row r="5" spans="1:13" s="4" customFormat="1" ht="12" thickTop="1" x14ac:dyDescent="0.2">
      <c r="A5" s="54"/>
      <c r="B5" s="55"/>
      <c r="C5" s="55"/>
      <c r="D5" s="56"/>
      <c r="E5" s="55"/>
      <c r="F5" s="57"/>
      <c r="G5" s="55"/>
      <c r="H5" s="55"/>
      <c r="I5" s="55"/>
      <c r="K5" s="58" t="s">
        <v>35</v>
      </c>
      <c r="L5" s="58" t="s">
        <v>38</v>
      </c>
      <c r="M5" s="58" t="s">
        <v>39</v>
      </c>
    </row>
    <row r="6" spans="1:13" s="62" customFormat="1" ht="12.75" customHeight="1" x14ac:dyDescent="0.2">
      <c r="A6" s="59" t="s">
        <v>223</v>
      </c>
      <c r="B6" s="59"/>
      <c r="C6" s="59"/>
      <c r="D6" s="60"/>
      <c r="E6" s="59"/>
      <c r="F6" s="61"/>
      <c r="G6" s="59"/>
      <c r="H6" s="59"/>
      <c r="I6" s="59"/>
      <c r="K6" s="63" t="s">
        <v>36</v>
      </c>
      <c r="L6" s="63">
        <v>0.2601</v>
      </c>
      <c r="M6" s="63">
        <v>0.2</v>
      </c>
    </row>
    <row r="7" spans="1:13" s="62" customFormat="1" ht="12.75" customHeight="1" x14ac:dyDescent="0.2">
      <c r="A7" s="59" t="s">
        <v>178</v>
      </c>
      <c r="B7" s="64"/>
      <c r="C7" s="65"/>
      <c r="D7" s="66"/>
      <c r="E7" s="65"/>
      <c r="F7" s="67"/>
      <c r="G7" s="65"/>
      <c r="H7" s="65"/>
      <c r="I7" s="65"/>
      <c r="K7" s="63" t="s">
        <v>37</v>
      </c>
      <c r="L7" s="63">
        <v>0.2601</v>
      </c>
      <c r="M7" s="63">
        <v>0.2</v>
      </c>
    </row>
    <row r="8" spans="1:13" s="62" customFormat="1" ht="12.75" x14ac:dyDescent="0.2">
      <c r="A8" s="59" t="s">
        <v>259</v>
      </c>
      <c r="B8" s="64"/>
      <c r="C8" s="65"/>
      <c r="D8" s="66"/>
      <c r="E8" s="65"/>
      <c r="F8" s="67"/>
      <c r="G8" s="65"/>
      <c r="H8" s="65"/>
      <c r="I8" s="65"/>
      <c r="K8" s="63" t="s">
        <v>37</v>
      </c>
      <c r="L8" s="63">
        <v>0.2601</v>
      </c>
      <c r="M8" s="63">
        <v>0.2</v>
      </c>
    </row>
    <row r="9" spans="1:13" s="62" customFormat="1" ht="12.75" customHeight="1" x14ac:dyDescent="0.2">
      <c r="A9" s="59" t="s">
        <v>260</v>
      </c>
      <c r="B9" s="64"/>
      <c r="C9" s="65"/>
      <c r="D9" s="66"/>
      <c r="E9" s="65"/>
      <c r="F9" s="67"/>
      <c r="G9" s="65"/>
      <c r="H9" s="65"/>
      <c r="I9" s="65"/>
    </row>
    <row r="10" spans="1:13" s="4" customFormat="1" ht="12.75" customHeight="1" x14ac:dyDescent="0.2">
      <c r="A10" s="54"/>
      <c r="B10" s="55"/>
      <c r="C10" s="55"/>
      <c r="D10" s="68"/>
      <c r="E10" s="57"/>
      <c r="F10" s="69"/>
      <c r="G10" s="166" t="s">
        <v>15</v>
      </c>
      <c r="H10" s="166"/>
      <c r="I10" s="166"/>
      <c r="K10" s="71" t="s">
        <v>22</v>
      </c>
    </row>
    <row r="11" spans="1:13" s="75" customFormat="1" ht="22.5" x14ac:dyDescent="0.25">
      <c r="A11" s="72" t="s">
        <v>1</v>
      </c>
      <c r="B11" s="73" t="s">
        <v>7</v>
      </c>
      <c r="C11" s="73" t="s">
        <v>4</v>
      </c>
      <c r="D11" s="73" t="s">
        <v>10</v>
      </c>
      <c r="E11" s="73" t="s">
        <v>2</v>
      </c>
      <c r="F11" s="74" t="s">
        <v>9</v>
      </c>
      <c r="G11" s="70" t="s">
        <v>13</v>
      </c>
      <c r="H11" s="70" t="s">
        <v>14</v>
      </c>
      <c r="I11" s="70" t="s">
        <v>12</v>
      </c>
    </row>
    <row r="12" spans="1:13" s="81" customFormat="1" x14ac:dyDescent="0.2">
      <c r="A12" s="76" t="s">
        <v>48</v>
      </c>
      <c r="B12" s="77"/>
      <c r="C12" s="77"/>
      <c r="D12" s="78" t="s">
        <v>3</v>
      </c>
      <c r="E12" s="77"/>
      <c r="F12" s="79"/>
      <c r="G12" s="79"/>
      <c r="H12" s="79"/>
      <c r="I12" s="80">
        <f>SUM(I13:I16)</f>
        <v>52708.3</v>
      </c>
    </row>
    <row r="13" spans="1:13" s="4" customFormat="1" ht="22.5" x14ac:dyDescent="0.2">
      <c r="A13" s="82" t="s">
        <v>46</v>
      </c>
      <c r="B13" s="83" t="s">
        <v>32</v>
      </c>
      <c r="C13" s="84" t="s">
        <v>41</v>
      </c>
      <c r="D13" s="85" t="s">
        <v>162</v>
      </c>
      <c r="E13" s="83" t="s">
        <v>222</v>
      </c>
      <c r="F13" s="86">
        <v>8</v>
      </c>
      <c r="G13" s="86">
        <v>362.76</v>
      </c>
      <c r="H13" s="86">
        <v>457.11</v>
      </c>
      <c r="I13" s="86">
        <f>TRUNC(F13*H13,2)</f>
        <v>3656.88</v>
      </c>
    </row>
    <row r="14" spans="1:13" s="4" customFormat="1" ht="22.5" x14ac:dyDescent="0.2">
      <c r="A14" s="82" t="s">
        <v>47</v>
      </c>
      <c r="B14" s="83" t="s">
        <v>8</v>
      </c>
      <c r="C14" s="83" t="s">
        <v>158</v>
      </c>
      <c r="D14" s="85" t="s">
        <v>261</v>
      </c>
      <c r="E14" s="83" t="s">
        <v>16</v>
      </c>
      <c r="F14" s="86">
        <v>1349.55</v>
      </c>
      <c r="G14" s="86" t="s">
        <v>262</v>
      </c>
      <c r="H14" s="86">
        <v>18.43</v>
      </c>
      <c r="I14" s="86">
        <f>TRUNC(F14*H14,2)</f>
        <v>24872.2</v>
      </c>
    </row>
    <row r="15" spans="1:13" s="4" customFormat="1" ht="22.5" x14ac:dyDescent="0.2">
      <c r="A15" s="82" t="s">
        <v>238</v>
      </c>
      <c r="B15" s="83" t="s">
        <v>8</v>
      </c>
      <c r="C15" s="83" t="s">
        <v>236</v>
      </c>
      <c r="D15" s="85" t="s">
        <v>237</v>
      </c>
      <c r="E15" s="83" t="s">
        <v>16</v>
      </c>
      <c r="F15" s="86">
        <v>1349.55</v>
      </c>
      <c r="G15" s="86" t="s">
        <v>263</v>
      </c>
      <c r="H15" s="86">
        <v>3.27</v>
      </c>
      <c r="I15" s="86">
        <f>TRUNC(F15*H15,2)</f>
        <v>4413.0200000000004</v>
      </c>
    </row>
    <row r="16" spans="1:13" s="4" customFormat="1" x14ac:dyDescent="0.2">
      <c r="A16" s="82" t="s">
        <v>255</v>
      </c>
      <c r="B16" s="83" t="s">
        <v>8</v>
      </c>
      <c r="C16" s="83" t="s">
        <v>256</v>
      </c>
      <c r="D16" s="85" t="s">
        <v>257</v>
      </c>
      <c r="E16" s="83" t="s">
        <v>16</v>
      </c>
      <c r="F16" s="86">
        <v>134.4</v>
      </c>
      <c r="G16" s="86" t="s">
        <v>264</v>
      </c>
      <c r="H16" s="86">
        <v>147.07</v>
      </c>
      <c r="I16" s="86">
        <f>TRUNC(F16*H16,2)</f>
        <v>19766.2</v>
      </c>
    </row>
    <row r="17" spans="1:11" s="81" customFormat="1" x14ac:dyDescent="0.2">
      <c r="A17" s="76" t="s">
        <v>117</v>
      </c>
      <c r="B17" s="87"/>
      <c r="C17" s="77"/>
      <c r="D17" s="88" t="s">
        <v>224</v>
      </c>
      <c r="E17" s="77"/>
      <c r="F17" s="79"/>
      <c r="G17" s="79"/>
      <c r="H17" s="79"/>
      <c r="I17" s="80">
        <f>SUM(I18:I22)</f>
        <v>111802.34</v>
      </c>
    </row>
    <row r="18" spans="1:11" s="4" customFormat="1" ht="45" x14ac:dyDescent="0.2">
      <c r="A18" s="82" t="s">
        <v>239</v>
      </c>
      <c r="B18" s="89" t="s">
        <v>8</v>
      </c>
      <c r="C18" s="90" t="s">
        <v>154</v>
      </c>
      <c r="D18" s="85" t="s">
        <v>155</v>
      </c>
      <c r="E18" s="83" t="s">
        <v>17</v>
      </c>
      <c r="F18" s="86">
        <v>159.01999999999998</v>
      </c>
      <c r="G18" s="86" t="s">
        <v>265</v>
      </c>
      <c r="H18" s="86">
        <v>52.33</v>
      </c>
      <c r="I18" s="86">
        <f>TRUNC(F18*H18,2)</f>
        <v>8321.51</v>
      </c>
    </row>
    <row r="19" spans="1:11" s="4" customFormat="1" ht="22.5" x14ac:dyDescent="0.2">
      <c r="A19" s="82" t="s">
        <v>240</v>
      </c>
      <c r="B19" s="91" t="s">
        <v>8</v>
      </c>
      <c r="C19" s="92" t="s">
        <v>267</v>
      </c>
      <c r="D19" s="85" t="s">
        <v>266</v>
      </c>
      <c r="E19" s="83" t="s">
        <v>16</v>
      </c>
      <c r="F19" s="86">
        <v>973.6</v>
      </c>
      <c r="G19" s="86" t="s">
        <v>268</v>
      </c>
      <c r="H19" s="86">
        <v>85.95</v>
      </c>
      <c r="I19" s="86">
        <f>TRUNC(F19*H19,2)</f>
        <v>83680.92</v>
      </c>
    </row>
    <row r="20" spans="1:11" s="4" customFormat="1" ht="22.5" x14ac:dyDescent="0.2">
      <c r="A20" s="82" t="s">
        <v>241</v>
      </c>
      <c r="B20" s="91" t="s">
        <v>8</v>
      </c>
      <c r="C20" s="92" t="s">
        <v>234</v>
      </c>
      <c r="D20" s="85" t="s">
        <v>235</v>
      </c>
      <c r="E20" s="83" t="s">
        <v>16</v>
      </c>
      <c r="F20" s="86">
        <v>339.95</v>
      </c>
      <c r="G20" s="86" t="s">
        <v>269</v>
      </c>
      <c r="H20" s="86">
        <v>2.87</v>
      </c>
      <c r="I20" s="86">
        <f>TRUNC(F20*H20,2)</f>
        <v>975.65</v>
      </c>
    </row>
    <row r="21" spans="1:11" s="4" customFormat="1" ht="33.75" x14ac:dyDescent="0.2">
      <c r="A21" s="82" t="s">
        <v>182</v>
      </c>
      <c r="B21" s="91" t="s">
        <v>8</v>
      </c>
      <c r="C21" s="92" t="s">
        <v>232</v>
      </c>
      <c r="D21" s="85" t="s">
        <v>233</v>
      </c>
      <c r="E21" s="83" t="s">
        <v>138</v>
      </c>
      <c r="F21" s="86">
        <v>23.8</v>
      </c>
      <c r="G21" s="86" t="s">
        <v>270</v>
      </c>
      <c r="H21" s="86">
        <v>788.06</v>
      </c>
      <c r="I21" s="86">
        <f>TRUNC(F21*H21,2)</f>
        <v>18755.82</v>
      </c>
    </row>
    <row r="22" spans="1:11" s="4" customFormat="1" ht="22.5" x14ac:dyDescent="0.2">
      <c r="A22" s="82" t="s">
        <v>242</v>
      </c>
      <c r="B22" s="91" t="s">
        <v>8</v>
      </c>
      <c r="C22" s="92" t="s">
        <v>139</v>
      </c>
      <c r="D22" s="85" t="s">
        <v>140</v>
      </c>
      <c r="E22" s="83" t="s">
        <v>17</v>
      </c>
      <c r="F22" s="86">
        <v>171.1</v>
      </c>
      <c r="G22" s="86" t="s">
        <v>271</v>
      </c>
      <c r="H22" s="86">
        <v>0.4</v>
      </c>
      <c r="I22" s="86">
        <f>TRUNC(F22*H22,2)</f>
        <v>68.44</v>
      </c>
    </row>
    <row r="23" spans="1:11" s="81" customFormat="1" x14ac:dyDescent="0.2">
      <c r="A23" s="76" t="s">
        <v>118</v>
      </c>
      <c r="B23" s="87"/>
      <c r="C23" s="93"/>
      <c r="D23" s="94" t="s">
        <v>171</v>
      </c>
      <c r="E23" s="77"/>
      <c r="F23" s="79"/>
      <c r="G23" s="79"/>
      <c r="H23" s="79"/>
      <c r="I23" s="80">
        <f>SUM(I24:I32)</f>
        <v>24546.83</v>
      </c>
    </row>
    <row r="24" spans="1:11" s="4" customFormat="1" ht="22.5" x14ac:dyDescent="0.2">
      <c r="A24" s="82" t="s">
        <v>51</v>
      </c>
      <c r="B24" s="89" t="s">
        <v>20</v>
      </c>
      <c r="C24" s="90">
        <v>39809</v>
      </c>
      <c r="D24" s="85" t="s">
        <v>141</v>
      </c>
      <c r="E24" s="83" t="s">
        <v>40</v>
      </c>
      <c r="F24" s="86">
        <v>1</v>
      </c>
      <c r="G24" s="86" t="s">
        <v>272</v>
      </c>
      <c r="H24" s="86">
        <v>343.13</v>
      </c>
      <c r="I24" s="86">
        <f t="shared" ref="I24:I32" si="0">TRUNC(F24*H24,2)</f>
        <v>343.13</v>
      </c>
    </row>
    <row r="25" spans="1:11" s="4" customFormat="1" ht="33.75" x14ac:dyDescent="0.2">
      <c r="A25" s="82" t="s">
        <v>127</v>
      </c>
      <c r="B25" s="89" t="s">
        <v>8</v>
      </c>
      <c r="C25" s="90" t="s">
        <v>146</v>
      </c>
      <c r="D25" s="85" t="s">
        <v>147</v>
      </c>
      <c r="E25" s="83" t="s">
        <v>18</v>
      </c>
      <c r="F25" s="86">
        <v>17</v>
      </c>
      <c r="G25" s="86" t="s">
        <v>273</v>
      </c>
      <c r="H25" s="86">
        <v>278.2</v>
      </c>
      <c r="I25" s="86">
        <f t="shared" si="0"/>
        <v>4729.3999999999996</v>
      </c>
    </row>
    <row r="26" spans="1:11" s="4" customFormat="1" ht="22.5" x14ac:dyDescent="0.2">
      <c r="A26" s="82" t="s">
        <v>128</v>
      </c>
      <c r="B26" s="89" t="s">
        <v>8</v>
      </c>
      <c r="C26" s="90">
        <v>96985</v>
      </c>
      <c r="D26" s="85" t="s">
        <v>274</v>
      </c>
      <c r="E26" s="83" t="s">
        <v>18</v>
      </c>
      <c r="F26" s="86">
        <v>4</v>
      </c>
      <c r="G26" s="86" t="s">
        <v>275</v>
      </c>
      <c r="H26" s="86">
        <v>146.94</v>
      </c>
      <c r="I26" s="86">
        <f t="shared" si="0"/>
        <v>587.76</v>
      </c>
    </row>
    <row r="27" spans="1:11" s="4" customFormat="1" ht="48.75" customHeight="1" x14ac:dyDescent="0.2">
      <c r="A27" s="82" t="s">
        <v>129</v>
      </c>
      <c r="B27" s="89" t="s">
        <v>32</v>
      </c>
      <c r="C27" s="90" t="s">
        <v>23</v>
      </c>
      <c r="D27" s="85" t="s">
        <v>21</v>
      </c>
      <c r="E27" s="83" t="s">
        <v>17</v>
      </c>
      <c r="F27" s="86">
        <v>130.16</v>
      </c>
      <c r="G27" s="86">
        <v>21.51</v>
      </c>
      <c r="H27" s="86">
        <v>27.1</v>
      </c>
      <c r="I27" s="86">
        <f t="shared" si="0"/>
        <v>3527.33</v>
      </c>
    </row>
    <row r="28" spans="1:11" s="4" customFormat="1" ht="22.5" x14ac:dyDescent="0.2">
      <c r="A28" s="82" t="s">
        <v>144</v>
      </c>
      <c r="B28" s="89" t="s">
        <v>8</v>
      </c>
      <c r="C28" s="90" t="s">
        <v>33</v>
      </c>
      <c r="D28" s="85" t="s">
        <v>34</v>
      </c>
      <c r="E28" s="83" t="s">
        <v>17</v>
      </c>
      <c r="F28" s="86">
        <v>390.48</v>
      </c>
      <c r="G28" s="86" t="s">
        <v>276</v>
      </c>
      <c r="H28" s="86">
        <v>9.86</v>
      </c>
      <c r="I28" s="86">
        <f t="shared" si="0"/>
        <v>3850.13</v>
      </c>
    </row>
    <row r="29" spans="1:11" s="4" customFormat="1" ht="22.5" x14ac:dyDescent="0.2">
      <c r="A29" s="82" t="s">
        <v>245</v>
      </c>
      <c r="B29" s="89" t="s">
        <v>8</v>
      </c>
      <c r="C29" s="90" t="s">
        <v>243</v>
      </c>
      <c r="D29" s="85" t="s">
        <v>244</v>
      </c>
      <c r="E29" s="83" t="s">
        <v>17</v>
      </c>
      <c r="F29" s="86">
        <v>60</v>
      </c>
      <c r="G29" s="86" t="s">
        <v>277</v>
      </c>
      <c r="H29" s="86">
        <v>4.58</v>
      </c>
      <c r="I29" s="86">
        <f t="shared" si="0"/>
        <v>274.8</v>
      </c>
    </row>
    <row r="30" spans="1:11" s="4" customFormat="1" ht="27.75" customHeight="1" x14ac:dyDescent="0.2">
      <c r="A30" s="82" t="s">
        <v>246</v>
      </c>
      <c r="B30" s="89" t="s">
        <v>8</v>
      </c>
      <c r="C30" s="90" t="s">
        <v>172</v>
      </c>
      <c r="D30" s="85" t="s">
        <v>173</v>
      </c>
      <c r="E30" s="83" t="s">
        <v>18</v>
      </c>
      <c r="F30" s="86">
        <v>12</v>
      </c>
      <c r="G30" s="86" t="s">
        <v>310</v>
      </c>
      <c r="H30" s="86">
        <v>769.32</v>
      </c>
      <c r="I30" s="86">
        <f t="shared" si="0"/>
        <v>9231.84</v>
      </c>
      <c r="K30" s="4" t="s">
        <v>25</v>
      </c>
    </row>
    <row r="31" spans="1:11" s="4" customFormat="1" ht="22.5" x14ac:dyDescent="0.2">
      <c r="A31" s="82" t="s">
        <v>145</v>
      </c>
      <c r="B31" s="89" t="s">
        <v>8</v>
      </c>
      <c r="C31" s="90" t="s">
        <v>248</v>
      </c>
      <c r="D31" s="85" t="s">
        <v>249</v>
      </c>
      <c r="E31" s="83" t="s">
        <v>18</v>
      </c>
      <c r="F31" s="86">
        <v>12</v>
      </c>
      <c r="G31" s="86" t="s">
        <v>278</v>
      </c>
      <c r="H31" s="86">
        <v>158.34</v>
      </c>
      <c r="I31" s="86">
        <f t="shared" si="0"/>
        <v>1900.08</v>
      </c>
    </row>
    <row r="32" spans="1:11" s="4" customFormat="1" ht="22.5" x14ac:dyDescent="0.2">
      <c r="A32" s="82" t="s">
        <v>247</v>
      </c>
      <c r="B32" s="89" t="s">
        <v>8</v>
      </c>
      <c r="C32" s="90" t="s">
        <v>174</v>
      </c>
      <c r="D32" s="85" t="s">
        <v>175</v>
      </c>
      <c r="E32" s="83" t="s">
        <v>18</v>
      </c>
      <c r="F32" s="86">
        <v>2</v>
      </c>
      <c r="G32" s="86" t="s">
        <v>279</v>
      </c>
      <c r="H32" s="86">
        <v>51.18</v>
      </c>
      <c r="I32" s="86">
        <f t="shared" si="0"/>
        <v>102.36</v>
      </c>
    </row>
    <row r="33" spans="1:10" s="81" customFormat="1" x14ac:dyDescent="0.2">
      <c r="A33" s="76" t="s">
        <v>119</v>
      </c>
      <c r="B33" s="87"/>
      <c r="C33" s="93"/>
      <c r="D33" s="94" t="s">
        <v>49</v>
      </c>
      <c r="E33" s="77"/>
      <c r="F33" s="79"/>
      <c r="G33" s="79"/>
      <c r="H33" s="79"/>
      <c r="I33" s="80">
        <f>SUM(I34:I64)</f>
        <v>109106.62999999998</v>
      </c>
      <c r="J33" s="81" t="s">
        <v>24</v>
      </c>
    </row>
    <row r="34" spans="1:10" s="4" customFormat="1" ht="22.5" x14ac:dyDescent="0.2">
      <c r="A34" s="82" t="s">
        <v>130</v>
      </c>
      <c r="B34" s="83" t="s">
        <v>8</v>
      </c>
      <c r="C34" s="84">
        <v>93358</v>
      </c>
      <c r="D34" s="85" t="s">
        <v>50</v>
      </c>
      <c r="E34" s="83" t="s">
        <v>138</v>
      </c>
      <c r="F34" s="86">
        <v>4.32</v>
      </c>
      <c r="G34" s="86" t="s">
        <v>280</v>
      </c>
      <c r="H34" s="86">
        <v>90.42</v>
      </c>
      <c r="I34" s="86">
        <f t="shared" ref="I34:I64" si="1">TRUNC(F34*H34,2)</f>
        <v>390.61</v>
      </c>
    </row>
    <row r="35" spans="1:10" s="4" customFormat="1" x14ac:dyDescent="0.2">
      <c r="A35" s="82" t="s">
        <v>131</v>
      </c>
      <c r="B35" s="83" t="s">
        <v>8</v>
      </c>
      <c r="C35" s="84" t="s">
        <v>225</v>
      </c>
      <c r="D35" s="85" t="s">
        <v>226</v>
      </c>
      <c r="E35" s="83" t="s">
        <v>138</v>
      </c>
      <c r="F35" s="86">
        <v>3.8400000000000003</v>
      </c>
      <c r="G35" s="86" t="s">
        <v>281</v>
      </c>
      <c r="H35" s="86">
        <v>23.4</v>
      </c>
      <c r="I35" s="86">
        <f t="shared" si="1"/>
        <v>89.85</v>
      </c>
    </row>
    <row r="36" spans="1:10" s="4" customFormat="1" ht="22.5" x14ac:dyDescent="0.2">
      <c r="A36" s="82" t="s">
        <v>132</v>
      </c>
      <c r="B36" s="83" t="s">
        <v>8</v>
      </c>
      <c r="C36" s="84" t="s">
        <v>52</v>
      </c>
      <c r="D36" s="85" t="s">
        <v>53</v>
      </c>
      <c r="E36" s="83" t="s">
        <v>138</v>
      </c>
      <c r="F36" s="86">
        <v>0.48</v>
      </c>
      <c r="G36" s="86" t="s">
        <v>282</v>
      </c>
      <c r="H36" s="86">
        <v>871.77</v>
      </c>
      <c r="I36" s="86">
        <f t="shared" si="1"/>
        <v>418.44</v>
      </c>
    </row>
    <row r="37" spans="1:10" s="4" customFormat="1" ht="33.75" x14ac:dyDescent="0.2">
      <c r="A37" s="82" t="s">
        <v>133</v>
      </c>
      <c r="B37" s="83" t="s">
        <v>32</v>
      </c>
      <c r="C37" s="84" t="s">
        <v>42</v>
      </c>
      <c r="D37" s="85" t="s">
        <v>148</v>
      </c>
      <c r="E37" s="83" t="s">
        <v>16</v>
      </c>
      <c r="F37" s="86">
        <v>19.2</v>
      </c>
      <c r="G37" s="86">
        <v>73.38</v>
      </c>
      <c r="H37" s="86">
        <v>92.46</v>
      </c>
      <c r="I37" s="86">
        <f t="shared" si="1"/>
        <v>1775.23</v>
      </c>
    </row>
    <row r="38" spans="1:10" s="4" customFormat="1" ht="33.75" x14ac:dyDescent="0.2">
      <c r="A38" s="82" t="s">
        <v>134</v>
      </c>
      <c r="B38" s="83" t="s">
        <v>8</v>
      </c>
      <c r="C38" s="84" t="s">
        <v>227</v>
      </c>
      <c r="D38" s="85" t="s">
        <v>228</v>
      </c>
      <c r="E38" s="83" t="s">
        <v>138</v>
      </c>
      <c r="F38" s="86">
        <v>2.04</v>
      </c>
      <c r="G38" s="86" t="s">
        <v>283</v>
      </c>
      <c r="H38" s="86">
        <v>3870.88</v>
      </c>
      <c r="I38" s="86">
        <f t="shared" si="1"/>
        <v>7896.59</v>
      </c>
    </row>
    <row r="39" spans="1:10" s="4" customFormat="1" ht="22.5" x14ac:dyDescent="0.2">
      <c r="A39" s="82" t="s">
        <v>135</v>
      </c>
      <c r="B39" s="83" t="s">
        <v>8</v>
      </c>
      <c r="C39" s="84" t="s">
        <v>54</v>
      </c>
      <c r="D39" s="85" t="s">
        <v>55</v>
      </c>
      <c r="E39" s="83" t="s">
        <v>17</v>
      </c>
      <c r="F39" s="86">
        <v>5.6</v>
      </c>
      <c r="G39" s="86" t="s">
        <v>284</v>
      </c>
      <c r="H39" s="86">
        <v>47.14</v>
      </c>
      <c r="I39" s="86">
        <f t="shared" si="1"/>
        <v>263.98</v>
      </c>
    </row>
    <row r="40" spans="1:10" s="4" customFormat="1" ht="22.5" x14ac:dyDescent="0.2">
      <c r="A40" s="82" t="s">
        <v>136</v>
      </c>
      <c r="B40" s="83" t="s">
        <v>8</v>
      </c>
      <c r="C40" s="84" t="s">
        <v>149</v>
      </c>
      <c r="D40" s="85" t="s">
        <v>150</v>
      </c>
      <c r="E40" s="83" t="s">
        <v>17</v>
      </c>
      <c r="F40" s="86">
        <v>10.4</v>
      </c>
      <c r="G40" s="86" t="s">
        <v>285</v>
      </c>
      <c r="H40" s="86">
        <v>64</v>
      </c>
      <c r="I40" s="86">
        <f t="shared" si="1"/>
        <v>665.6</v>
      </c>
    </row>
    <row r="41" spans="1:10" s="4" customFormat="1" ht="33.75" x14ac:dyDescent="0.2">
      <c r="A41" s="83" t="s">
        <v>176</v>
      </c>
      <c r="B41" s="83" t="s">
        <v>8</v>
      </c>
      <c r="C41" s="83" t="s">
        <v>156</v>
      </c>
      <c r="D41" s="85" t="s">
        <v>157</v>
      </c>
      <c r="E41" s="83" t="s">
        <v>16</v>
      </c>
      <c r="F41" s="86">
        <v>153.72</v>
      </c>
      <c r="G41" s="86" t="s">
        <v>286</v>
      </c>
      <c r="H41" s="86">
        <v>136.93</v>
      </c>
      <c r="I41" s="86">
        <f t="shared" si="1"/>
        <v>21048.87</v>
      </c>
    </row>
    <row r="42" spans="1:10" s="4" customFormat="1" ht="33.75" x14ac:dyDescent="0.2">
      <c r="A42" s="82" t="s">
        <v>177</v>
      </c>
      <c r="B42" s="83" t="s">
        <v>8</v>
      </c>
      <c r="C42" s="84" t="s">
        <v>200</v>
      </c>
      <c r="D42" s="85" t="s">
        <v>201</v>
      </c>
      <c r="E42" s="83" t="s">
        <v>16</v>
      </c>
      <c r="F42" s="86">
        <v>343.44</v>
      </c>
      <c r="G42" s="86" t="s">
        <v>287</v>
      </c>
      <c r="H42" s="86">
        <v>5</v>
      </c>
      <c r="I42" s="86">
        <f t="shared" si="1"/>
        <v>1717.2</v>
      </c>
    </row>
    <row r="43" spans="1:10" s="4" customFormat="1" ht="33.75" x14ac:dyDescent="0.2">
      <c r="A43" s="82" t="s">
        <v>183</v>
      </c>
      <c r="B43" s="83" t="s">
        <v>8</v>
      </c>
      <c r="C43" s="84" t="s">
        <v>202</v>
      </c>
      <c r="D43" s="85" t="s">
        <v>203</v>
      </c>
      <c r="E43" s="83" t="s">
        <v>16</v>
      </c>
      <c r="F43" s="86">
        <v>343.44</v>
      </c>
      <c r="G43" s="86" t="s">
        <v>288</v>
      </c>
      <c r="H43" s="86">
        <v>51.84</v>
      </c>
      <c r="I43" s="86">
        <f t="shared" si="1"/>
        <v>17803.919999999998</v>
      </c>
    </row>
    <row r="44" spans="1:10" s="4" customFormat="1" ht="22.5" x14ac:dyDescent="0.2">
      <c r="A44" s="83" t="s">
        <v>184</v>
      </c>
      <c r="B44" s="83" t="s">
        <v>8</v>
      </c>
      <c r="C44" s="83" t="s">
        <v>142</v>
      </c>
      <c r="D44" s="85" t="s">
        <v>143</v>
      </c>
      <c r="E44" s="83" t="s">
        <v>16</v>
      </c>
      <c r="F44" s="86">
        <v>36</v>
      </c>
      <c r="G44" s="86" t="s">
        <v>289</v>
      </c>
      <c r="H44" s="86">
        <v>46.69</v>
      </c>
      <c r="I44" s="86">
        <f t="shared" si="1"/>
        <v>1680.84</v>
      </c>
    </row>
    <row r="45" spans="1:10" s="52" customFormat="1" ht="45" x14ac:dyDescent="0.25">
      <c r="A45" s="83" t="s">
        <v>185</v>
      </c>
      <c r="B45" s="83" t="s">
        <v>20</v>
      </c>
      <c r="C45" s="90" t="s">
        <v>56</v>
      </c>
      <c r="D45" s="95" t="s">
        <v>181</v>
      </c>
      <c r="E45" s="83" t="s">
        <v>16</v>
      </c>
      <c r="F45" s="86">
        <v>36</v>
      </c>
      <c r="G45" s="96" t="s">
        <v>290</v>
      </c>
      <c r="H45" s="86">
        <v>37.47</v>
      </c>
      <c r="I45" s="86">
        <f t="shared" si="1"/>
        <v>1348.92</v>
      </c>
    </row>
    <row r="46" spans="1:10" s="52" customFormat="1" ht="33.75" x14ac:dyDescent="0.25">
      <c r="A46" s="83" t="s">
        <v>186</v>
      </c>
      <c r="B46" s="83" t="s">
        <v>20</v>
      </c>
      <c r="C46" s="90" t="s">
        <v>179</v>
      </c>
      <c r="D46" s="95" t="s">
        <v>180</v>
      </c>
      <c r="E46" s="83" t="s">
        <v>137</v>
      </c>
      <c r="F46" s="86">
        <v>39.6</v>
      </c>
      <c r="G46" s="96" t="s">
        <v>291</v>
      </c>
      <c r="H46" s="86">
        <v>70.33</v>
      </c>
      <c r="I46" s="86">
        <f t="shared" si="1"/>
        <v>2785.06</v>
      </c>
    </row>
    <row r="47" spans="1:10" s="4" customFormat="1" ht="33.75" x14ac:dyDescent="0.2">
      <c r="A47" s="83" t="s">
        <v>187</v>
      </c>
      <c r="B47" s="83" t="s">
        <v>8</v>
      </c>
      <c r="C47" s="83" t="s">
        <v>59</v>
      </c>
      <c r="D47" s="85" t="s">
        <v>60</v>
      </c>
      <c r="E47" s="83" t="s">
        <v>16</v>
      </c>
      <c r="F47" s="86">
        <v>92.16</v>
      </c>
      <c r="G47" s="86" t="s">
        <v>311</v>
      </c>
      <c r="H47" s="86">
        <v>130.25</v>
      </c>
      <c r="I47" s="86">
        <f t="shared" si="1"/>
        <v>12003.84</v>
      </c>
    </row>
    <row r="48" spans="1:10" s="4" customFormat="1" ht="22.5" x14ac:dyDescent="0.2">
      <c r="A48" s="83" t="s">
        <v>188</v>
      </c>
      <c r="B48" s="83" t="s">
        <v>8</v>
      </c>
      <c r="C48" s="83" t="s">
        <v>57</v>
      </c>
      <c r="D48" s="85" t="s">
        <v>58</v>
      </c>
      <c r="E48" s="83" t="s">
        <v>16</v>
      </c>
      <c r="F48" s="86">
        <v>92.16</v>
      </c>
      <c r="G48" s="86" t="s">
        <v>312</v>
      </c>
      <c r="H48" s="86">
        <v>68.09</v>
      </c>
      <c r="I48" s="86">
        <f t="shared" si="1"/>
        <v>6275.17</v>
      </c>
    </row>
    <row r="49" spans="1:9" s="4" customFormat="1" ht="33.75" x14ac:dyDescent="0.2">
      <c r="A49" s="83" t="s">
        <v>189</v>
      </c>
      <c r="B49" s="83" t="s">
        <v>8</v>
      </c>
      <c r="C49" s="83" t="s">
        <v>213</v>
      </c>
      <c r="D49" s="85" t="s">
        <v>214</v>
      </c>
      <c r="E49" s="83" t="s">
        <v>16</v>
      </c>
      <c r="F49" s="86">
        <v>36</v>
      </c>
      <c r="G49" s="86" t="s">
        <v>292</v>
      </c>
      <c r="H49" s="86">
        <v>248.27</v>
      </c>
      <c r="I49" s="86">
        <f t="shared" si="1"/>
        <v>8937.7199999999993</v>
      </c>
    </row>
    <row r="50" spans="1:9" s="4" customFormat="1" ht="22.5" x14ac:dyDescent="0.2">
      <c r="A50" s="82" t="s">
        <v>190</v>
      </c>
      <c r="B50" s="83" t="s">
        <v>8</v>
      </c>
      <c r="C50" s="84" t="s">
        <v>164</v>
      </c>
      <c r="D50" s="85" t="s">
        <v>165</v>
      </c>
      <c r="E50" s="83" t="s">
        <v>16</v>
      </c>
      <c r="F50" s="86">
        <v>1.89</v>
      </c>
      <c r="G50" s="86" t="s">
        <v>293</v>
      </c>
      <c r="H50" s="86">
        <v>696.2</v>
      </c>
      <c r="I50" s="86">
        <f t="shared" si="1"/>
        <v>1315.81</v>
      </c>
    </row>
    <row r="51" spans="1:9" s="4" customFormat="1" ht="22.5" x14ac:dyDescent="0.2">
      <c r="A51" s="82" t="s">
        <v>191</v>
      </c>
      <c r="B51" s="83" t="s">
        <v>32</v>
      </c>
      <c r="C51" s="84" t="s">
        <v>43</v>
      </c>
      <c r="D51" s="85" t="s">
        <v>163</v>
      </c>
      <c r="E51" s="83" t="s">
        <v>16</v>
      </c>
      <c r="F51" s="86">
        <v>8</v>
      </c>
      <c r="G51" s="86">
        <v>489.5</v>
      </c>
      <c r="H51" s="86">
        <v>616.80999999999995</v>
      </c>
      <c r="I51" s="86">
        <f t="shared" si="1"/>
        <v>4934.4799999999996</v>
      </c>
    </row>
    <row r="52" spans="1:9" s="4" customFormat="1" ht="33.75" x14ac:dyDescent="0.2">
      <c r="A52" s="83" t="s">
        <v>192</v>
      </c>
      <c r="B52" s="83" t="s">
        <v>8</v>
      </c>
      <c r="C52" s="83" t="s">
        <v>166</v>
      </c>
      <c r="D52" s="85" t="s">
        <v>167</v>
      </c>
      <c r="E52" s="83" t="s">
        <v>16</v>
      </c>
      <c r="F52" s="86">
        <v>31.12</v>
      </c>
      <c r="G52" s="86" t="s">
        <v>294</v>
      </c>
      <c r="H52" s="86">
        <v>56.13</v>
      </c>
      <c r="I52" s="86">
        <f t="shared" si="1"/>
        <v>1746.76</v>
      </c>
    </row>
    <row r="53" spans="1:9" s="4" customFormat="1" ht="22.5" x14ac:dyDescent="0.2">
      <c r="A53" s="83" t="s">
        <v>193</v>
      </c>
      <c r="B53" s="83" t="s">
        <v>32</v>
      </c>
      <c r="C53" s="84" t="s">
        <v>44</v>
      </c>
      <c r="D53" s="85" t="s">
        <v>168</v>
      </c>
      <c r="E53" s="83" t="s">
        <v>18</v>
      </c>
      <c r="F53" s="86">
        <v>4</v>
      </c>
      <c r="G53" s="86">
        <v>152.99</v>
      </c>
      <c r="H53" s="86">
        <v>192.78</v>
      </c>
      <c r="I53" s="86">
        <f t="shared" si="1"/>
        <v>771.12</v>
      </c>
    </row>
    <row r="54" spans="1:9" s="4" customFormat="1" ht="45" x14ac:dyDescent="0.2">
      <c r="A54" s="83" t="s">
        <v>194</v>
      </c>
      <c r="B54" s="89" t="s">
        <v>8</v>
      </c>
      <c r="C54" s="84" t="s">
        <v>229</v>
      </c>
      <c r="D54" s="85" t="s">
        <v>230</v>
      </c>
      <c r="E54" s="83" t="s">
        <v>18</v>
      </c>
      <c r="F54" s="86">
        <v>12</v>
      </c>
      <c r="G54" s="86" t="s">
        <v>295</v>
      </c>
      <c r="H54" s="86">
        <v>159.75</v>
      </c>
      <c r="I54" s="86">
        <f t="shared" si="1"/>
        <v>1917</v>
      </c>
    </row>
    <row r="55" spans="1:9" s="4" customFormat="1" ht="22.5" x14ac:dyDescent="0.2">
      <c r="A55" s="83" t="s">
        <v>195</v>
      </c>
      <c r="B55" s="89" t="s">
        <v>8</v>
      </c>
      <c r="C55" s="84" t="s">
        <v>160</v>
      </c>
      <c r="D55" s="85" t="s">
        <v>161</v>
      </c>
      <c r="E55" s="83" t="s">
        <v>18</v>
      </c>
      <c r="F55" s="86">
        <v>4</v>
      </c>
      <c r="G55" s="86" t="s">
        <v>296</v>
      </c>
      <c r="H55" s="86">
        <v>34.6</v>
      </c>
      <c r="I55" s="86">
        <f t="shared" si="1"/>
        <v>138.4</v>
      </c>
    </row>
    <row r="56" spans="1:9" s="4" customFormat="1" ht="24.75" customHeight="1" x14ac:dyDescent="0.2">
      <c r="A56" s="83" t="s">
        <v>196</v>
      </c>
      <c r="B56" s="89" t="s">
        <v>8</v>
      </c>
      <c r="C56" s="84" t="s">
        <v>61</v>
      </c>
      <c r="D56" s="85" t="s">
        <v>297</v>
      </c>
      <c r="E56" s="83" t="s">
        <v>18</v>
      </c>
      <c r="F56" s="86">
        <v>4</v>
      </c>
      <c r="G56" s="86" t="s">
        <v>298</v>
      </c>
      <c r="H56" s="86">
        <v>51.41</v>
      </c>
      <c r="I56" s="86">
        <f t="shared" si="1"/>
        <v>205.64</v>
      </c>
    </row>
    <row r="57" spans="1:9" s="4" customFormat="1" ht="33.75" x14ac:dyDescent="0.2">
      <c r="A57" s="83" t="s">
        <v>197</v>
      </c>
      <c r="B57" s="89" t="s">
        <v>8</v>
      </c>
      <c r="C57" s="84" t="s">
        <v>151</v>
      </c>
      <c r="D57" s="85" t="s">
        <v>152</v>
      </c>
      <c r="E57" s="83" t="s">
        <v>18</v>
      </c>
      <c r="F57" s="86">
        <v>4</v>
      </c>
      <c r="G57" s="86" t="s">
        <v>299</v>
      </c>
      <c r="H57" s="86">
        <v>86.51</v>
      </c>
      <c r="I57" s="86">
        <f t="shared" si="1"/>
        <v>346.04</v>
      </c>
    </row>
    <row r="58" spans="1:9" s="4" customFormat="1" ht="22.5" x14ac:dyDescent="0.2">
      <c r="A58" s="83" t="s">
        <v>198</v>
      </c>
      <c r="B58" s="89" t="s">
        <v>8</v>
      </c>
      <c r="C58" s="84" t="s">
        <v>62</v>
      </c>
      <c r="D58" s="85" t="s">
        <v>63</v>
      </c>
      <c r="E58" s="83" t="s">
        <v>18</v>
      </c>
      <c r="F58" s="86">
        <v>4</v>
      </c>
      <c r="G58" s="86" t="s">
        <v>300</v>
      </c>
      <c r="H58" s="86">
        <v>20.059999999999999</v>
      </c>
      <c r="I58" s="86">
        <f t="shared" si="1"/>
        <v>80.239999999999995</v>
      </c>
    </row>
    <row r="59" spans="1:9" s="4" customFormat="1" ht="33.75" x14ac:dyDescent="0.2">
      <c r="A59" s="83" t="s">
        <v>199</v>
      </c>
      <c r="B59" s="89" t="s">
        <v>8</v>
      </c>
      <c r="C59" s="84" t="s">
        <v>64</v>
      </c>
      <c r="D59" s="85" t="s">
        <v>65</v>
      </c>
      <c r="E59" s="83" t="s">
        <v>18</v>
      </c>
      <c r="F59" s="86">
        <v>4</v>
      </c>
      <c r="G59" s="86" t="s">
        <v>313</v>
      </c>
      <c r="H59" s="86">
        <v>148.56</v>
      </c>
      <c r="I59" s="86">
        <f t="shared" si="1"/>
        <v>594.24</v>
      </c>
    </row>
    <row r="60" spans="1:9" s="4" customFormat="1" ht="22.5" x14ac:dyDescent="0.2">
      <c r="A60" s="83" t="s">
        <v>207</v>
      </c>
      <c r="B60" s="83" t="s">
        <v>32</v>
      </c>
      <c r="C60" s="84" t="s">
        <v>45</v>
      </c>
      <c r="D60" s="85" t="s">
        <v>159</v>
      </c>
      <c r="E60" s="83" t="s">
        <v>18</v>
      </c>
      <c r="F60" s="86">
        <v>4</v>
      </c>
      <c r="G60" s="86">
        <v>109.58</v>
      </c>
      <c r="H60" s="86">
        <v>138.08000000000001</v>
      </c>
      <c r="I60" s="86">
        <f t="shared" si="1"/>
        <v>552.32000000000005</v>
      </c>
    </row>
    <row r="61" spans="1:9" s="4" customFormat="1" ht="22.5" x14ac:dyDescent="0.2">
      <c r="A61" s="83" t="s">
        <v>218</v>
      </c>
      <c r="B61" s="89" t="s">
        <v>8</v>
      </c>
      <c r="C61" s="84" t="s">
        <v>66</v>
      </c>
      <c r="D61" s="85" t="s">
        <v>301</v>
      </c>
      <c r="E61" s="83" t="s">
        <v>18</v>
      </c>
      <c r="F61" s="86">
        <v>4</v>
      </c>
      <c r="G61" s="86" t="s">
        <v>302</v>
      </c>
      <c r="H61" s="86">
        <v>100.89</v>
      </c>
      <c r="I61" s="86">
        <f t="shared" si="1"/>
        <v>403.56</v>
      </c>
    </row>
    <row r="62" spans="1:9" s="4" customFormat="1" ht="45" x14ac:dyDescent="0.2">
      <c r="A62" s="83" t="s">
        <v>219</v>
      </c>
      <c r="B62" s="89" t="s">
        <v>8</v>
      </c>
      <c r="C62" s="84" t="s">
        <v>215</v>
      </c>
      <c r="D62" s="85" t="s">
        <v>216</v>
      </c>
      <c r="E62" s="83" t="s">
        <v>18</v>
      </c>
      <c r="F62" s="86">
        <v>4</v>
      </c>
      <c r="G62" s="86" t="s">
        <v>303</v>
      </c>
      <c r="H62" s="86">
        <v>1526.03</v>
      </c>
      <c r="I62" s="86">
        <f t="shared" si="1"/>
        <v>6104.12</v>
      </c>
    </row>
    <row r="63" spans="1:9" s="4" customFormat="1" x14ac:dyDescent="0.2">
      <c r="A63" s="83" t="s">
        <v>220</v>
      </c>
      <c r="B63" s="89" t="s">
        <v>20</v>
      </c>
      <c r="C63" s="84" t="s">
        <v>169</v>
      </c>
      <c r="D63" s="85" t="s">
        <v>170</v>
      </c>
      <c r="E63" s="83" t="s">
        <v>137</v>
      </c>
      <c r="F63" s="86">
        <v>2.8</v>
      </c>
      <c r="G63" s="86" t="s">
        <v>304</v>
      </c>
      <c r="H63" s="86">
        <v>682.05</v>
      </c>
      <c r="I63" s="86">
        <f t="shared" si="1"/>
        <v>1909.74</v>
      </c>
    </row>
    <row r="64" spans="1:9" s="4" customFormat="1" ht="22.5" x14ac:dyDescent="0.2">
      <c r="A64" s="83" t="s">
        <v>221</v>
      </c>
      <c r="B64" s="83" t="s">
        <v>32</v>
      </c>
      <c r="C64" s="84" t="s">
        <v>231</v>
      </c>
      <c r="D64" s="85" t="s">
        <v>217</v>
      </c>
      <c r="E64" s="83" t="s">
        <v>40</v>
      </c>
      <c r="F64" s="86">
        <v>4</v>
      </c>
      <c r="G64" s="86">
        <v>592.28</v>
      </c>
      <c r="H64" s="86">
        <v>746.33</v>
      </c>
      <c r="I64" s="86">
        <f t="shared" si="1"/>
        <v>2985.32</v>
      </c>
    </row>
    <row r="65" spans="1:12" s="81" customFormat="1" x14ac:dyDescent="0.2">
      <c r="A65" s="76" t="s">
        <v>210</v>
      </c>
      <c r="B65" s="87"/>
      <c r="C65" s="93"/>
      <c r="D65" s="94" t="s">
        <v>212</v>
      </c>
      <c r="E65" s="77"/>
      <c r="F65" s="79"/>
      <c r="G65" s="79"/>
      <c r="H65" s="79"/>
      <c r="I65" s="80">
        <f>SUM(I66:I69)</f>
        <v>6856.829999999999</v>
      </c>
      <c r="J65" s="81" t="s">
        <v>24</v>
      </c>
    </row>
    <row r="66" spans="1:12" s="4" customFormat="1" ht="22.5" x14ac:dyDescent="0.2">
      <c r="A66" s="83" t="s">
        <v>211</v>
      </c>
      <c r="B66" s="89" t="s">
        <v>20</v>
      </c>
      <c r="C66" s="84" t="s">
        <v>250</v>
      </c>
      <c r="D66" s="85" t="s">
        <v>251</v>
      </c>
      <c r="E66" s="83" t="s">
        <v>40</v>
      </c>
      <c r="F66" s="86">
        <v>4</v>
      </c>
      <c r="G66" s="86" t="s">
        <v>305</v>
      </c>
      <c r="H66" s="86">
        <v>365.88</v>
      </c>
      <c r="I66" s="86">
        <f>TRUNC(F66*H66,2)</f>
        <v>1463.52</v>
      </c>
    </row>
    <row r="67" spans="1:12" s="4" customFormat="1" ht="22.5" x14ac:dyDescent="0.2">
      <c r="A67" s="82" t="s">
        <v>252</v>
      </c>
      <c r="B67" s="83" t="s">
        <v>8</v>
      </c>
      <c r="C67" s="84" t="s">
        <v>205</v>
      </c>
      <c r="D67" s="85" t="s">
        <v>206</v>
      </c>
      <c r="E67" s="83" t="s">
        <v>16</v>
      </c>
      <c r="F67" s="86">
        <v>99.72</v>
      </c>
      <c r="G67" s="86" t="s">
        <v>306</v>
      </c>
      <c r="H67" s="86">
        <v>28.73</v>
      </c>
      <c r="I67" s="86">
        <f>TRUNC(F67*H67,2)</f>
        <v>2864.95</v>
      </c>
    </row>
    <row r="68" spans="1:12" s="4" customFormat="1" ht="22.5" x14ac:dyDescent="0.2">
      <c r="A68" s="82" t="s">
        <v>253</v>
      </c>
      <c r="B68" s="83" t="s">
        <v>8</v>
      </c>
      <c r="C68" s="84" t="s">
        <v>204</v>
      </c>
      <c r="D68" s="85" t="s">
        <v>307</v>
      </c>
      <c r="E68" s="83" t="s">
        <v>16</v>
      </c>
      <c r="F68" s="86">
        <v>99.72</v>
      </c>
      <c r="G68" s="86" t="s">
        <v>308</v>
      </c>
      <c r="H68" s="86">
        <v>15.83</v>
      </c>
      <c r="I68" s="86">
        <f>TRUNC(F68*H68,2)</f>
        <v>1578.56</v>
      </c>
    </row>
    <row r="69" spans="1:12" s="4" customFormat="1" x14ac:dyDescent="0.2">
      <c r="A69" s="83" t="s">
        <v>254</v>
      </c>
      <c r="B69" s="89" t="s">
        <v>20</v>
      </c>
      <c r="C69" s="84" t="s">
        <v>208</v>
      </c>
      <c r="D69" s="85" t="s">
        <v>209</v>
      </c>
      <c r="E69" s="83" t="s">
        <v>40</v>
      </c>
      <c r="F69" s="86">
        <v>1</v>
      </c>
      <c r="G69" s="86" t="s">
        <v>309</v>
      </c>
      <c r="H69" s="86">
        <v>949.8</v>
      </c>
      <c r="I69" s="86">
        <f>TRUNC(F69*H69,2)</f>
        <v>949.8</v>
      </c>
    </row>
    <row r="70" spans="1:12" s="98" customFormat="1" ht="15" x14ac:dyDescent="0.25">
      <c r="A70" s="167" t="s">
        <v>19</v>
      </c>
      <c r="B70" s="167"/>
      <c r="C70" s="167"/>
      <c r="D70" s="167"/>
      <c r="E70" s="167"/>
      <c r="F70" s="167"/>
      <c r="G70" s="168"/>
      <c r="H70" s="168"/>
      <c r="I70" s="97">
        <f>I33+I23+I17+I12+I65-0.01</f>
        <v>305020.92</v>
      </c>
      <c r="K70" s="99"/>
      <c r="L70" s="99"/>
    </row>
    <row r="71" spans="1:12" x14ac:dyDescent="0.2">
      <c r="H71" s="103" t="str">
        <f>IF(I71=0,IF(#REF!=0,"","VERIFICAR ERROS DE FÓRMULA NOS SOMATÓRIOS"),"VERIFICAR ERROS DE FÓRMULA NOS SOMATÓRIOS")</f>
        <v>VERIFICAR ERROS DE FÓRMULA NOS SOMATÓRIOS</v>
      </c>
      <c r="I71" s="104">
        <f>SUM(I12:I69)/2-I70</f>
        <v>1.0000000067520887E-2</v>
      </c>
    </row>
    <row r="72" spans="1:12" x14ac:dyDescent="0.2">
      <c r="I72" s="105"/>
    </row>
    <row r="73" spans="1:12" x14ac:dyDescent="0.2">
      <c r="I73" s="105"/>
    </row>
    <row r="74" spans="1:12" x14ac:dyDescent="0.2">
      <c r="F74" s="105"/>
      <c r="I74" s="105"/>
    </row>
    <row r="75" spans="1:12" x14ac:dyDescent="0.2">
      <c r="I75" s="105"/>
    </row>
    <row r="76" spans="1:12" x14ac:dyDescent="0.2">
      <c r="I76" s="105"/>
    </row>
    <row r="79" spans="1:12" x14ac:dyDescent="0.2">
      <c r="A79" s="101"/>
    </row>
    <row r="80" spans="1:12" x14ac:dyDescent="0.2">
      <c r="A80" s="101"/>
    </row>
  </sheetData>
  <autoFilter ref="A11:I71" xr:uid="{34BBE3AE-477A-45F7-958E-5D0AB6431409}"/>
  <mergeCells count="8">
    <mergeCell ref="K4:M4"/>
    <mergeCell ref="G10:I10"/>
    <mergeCell ref="A70:F70"/>
    <mergeCell ref="G70:H70"/>
    <mergeCell ref="A1:I1"/>
    <mergeCell ref="A2:E2"/>
    <mergeCell ref="A3:E3"/>
    <mergeCell ref="A4:E4"/>
  </mergeCells>
  <pageMargins left="0.51181102362204722" right="0.51181102362204722" top="1.1811023622047245" bottom="0.78740157480314965" header="0.31496062992125984" footer="0.31496062992125984"/>
  <pageSetup paperSize="9" scale="73" fitToHeight="0" orientation="portrait" r:id="rId1"/>
  <headerFooter>
    <oddHeader>&amp;C&amp;G</oddHeader>
    <oddFooter>&amp;RPág.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DC08-5BAC-4E78-B3D5-4A1084DC2F22}">
  <sheetPr>
    <tabColor rgb="FF7030A0"/>
    <pageSetUpPr fitToPage="1"/>
  </sheetPr>
  <dimension ref="A1:L37"/>
  <sheetViews>
    <sheetView view="pageBreakPreview" topLeftCell="A10" zoomScale="130" zoomScaleSheetLayoutView="130" workbookViewId="0">
      <pane ySplit="1035"/>
      <selection activeCell="A10" sqref="A1:XFD1048576"/>
      <selection pane="bottomLeft" activeCell="D35" sqref="D35"/>
    </sheetView>
  </sheetViews>
  <sheetFormatPr defaultRowHeight="11.25" x14ac:dyDescent="0.2"/>
  <cols>
    <col min="1" max="1" width="5.7109375" style="110" customWidth="1"/>
    <col min="2" max="2" width="51.42578125" style="110" customWidth="1"/>
    <col min="3" max="3" width="10.42578125" style="110" customWidth="1"/>
    <col min="4" max="6" width="10.42578125" style="110" bestFit="1" customWidth="1"/>
    <col min="7" max="7" width="4" style="110" customWidth="1"/>
    <col min="8" max="8" width="10" style="110" bestFit="1" customWidth="1"/>
    <col min="9" max="9" width="10.42578125" style="110" customWidth="1"/>
    <col min="10" max="16384" width="9.140625" style="110"/>
  </cols>
  <sheetData>
    <row r="1" spans="1:10" ht="21.75" customHeight="1" x14ac:dyDescent="0.3">
      <c r="A1" s="178" t="s">
        <v>109</v>
      </c>
      <c r="B1" s="178"/>
      <c r="C1" s="178"/>
      <c r="D1" s="178"/>
      <c r="E1" s="178"/>
      <c r="F1" s="178"/>
    </row>
    <row r="2" spans="1:10" x14ac:dyDescent="0.2">
      <c r="A2" s="56"/>
      <c r="B2" s="56"/>
      <c r="C2" s="56"/>
      <c r="D2" s="56"/>
      <c r="E2" s="56"/>
      <c r="F2" s="56"/>
    </row>
    <row r="3" spans="1:10" s="113" customFormat="1" ht="12.75" x14ac:dyDescent="0.2">
      <c r="A3" s="60" t="e">
        <f>#REF!</f>
        <v>#REF!</v>
      </c>
      <c r="B3" s="111"/>
      <c r="C3" s="112"/>
      <c r="D3" s="112"/>
      <c r="E3" s="112"/>
      <c r="F3" s="112"/>
    </row>
    <row r="4" spans="1:10" s="113" customFormat="1" ht="12.75" x14ac:dyDescent="0.2">
      <c r="A4" s="60" t="e">
        <f>#REF!</f>
        <v>#REF!</v>
      </c>
      <c r="B4" s="60"/>
      <c r="C4" s="114"/>
      <c r="D4" s="114"/>
      <c r="E4" s="114"/>
      <c r="F4" s="114"/>
    </row>
    <row r="5" spans="1:10" s="113" customFormat="1" ht="12.75" x14ac:dyDescent="0.2">
      <c r="A5" s="60" t="e">
        <f>#REF!</f>
        <v>#REF!</v>
      </c>
      <c r="B5" s="115"/>
      <c r="C5" s="114"/>
      <c r="D5" s="114"/>
      <c r="E5" s="114"/>
      <c r="F5" s="114"/>
    </row>
    <row r="6" spans="1:10" x14ac:dyDescent="0.2">
      <c r="A6" s="116"/>
      <c r="B6" s="116"/>
      <c r="C6" s="106"/>
      <c r="D6" s="107"/>
      <c r="E6" s="107"/>
      <c r="F6" s="107"/>
    </row>
    <row r="7" spans="1:10" s="118" customFormat="1" x14ac:dyDescent="0.2">
      <c r="A7" s="179" t="s">
        <v>110</v>
      </c>
      <c r="B7" s="179" t="s">
        <v>111</v>
      </c>
      <c r="C7" s="180" t="s">
        <v>112</v>
      </c>
      <c r="D7" s="181" t="s">
        <v>113</v>
      </c>
      <c r="E7" s="181"/>
      <c r="F7" s="181"/>
    </row>
    <row r="8" spans="1:10" s="118" customFormat="1" x14ac:dyDescent="0.2">
      <c r="A8" s="179"/>
      <c r="B8" s="179"/>
      <c r="C8" s="180"/>
      <c r="D8" s="117" t="s">
        <v>114</v>
      </c>
      <c r="E8" s="117" t="s">
        <v>115</v>
      </c>
      <c r="F8" s="117" t="s">
        <v>116</v>
      </c>
    </row>
    <row r="9" spans="1:10" s="108" customFormat="1" x14ac:dyDescent="0.2">
      <c r="A9" s="119"/>
      <c r="B9" s="120"/>
      <c r="C9" s="56"/>
      <c r="D9" s="121"/>
      <c r="E9" s="122"/>
      <c r="F9" s="121"/>
    </row>
    <row r="10" spans="1:10" s="4" customFormat="1" x14ac:dyDescent="0.2">
      <c r="A10" s="123" t="e">
        <f>#REF!</f>
        <v>#REF!</v>
      </c>
      <c r="B10" s="124" t="e">
        <f>#REF!</f>
        <v>#REF!</v>
      </c>
      <c r="C10" s="125" t="e">
        <f>#REF!</f>
        <v>#REF!</v>
      </c>
      <c r="D10" s="126" t="e">
        <f>C10</f>
        <v>#REF!</v>
      </c>
      <c r="E10" s="127"/>
      <c r="F10" s="128"/>
      <c r="H10" s="129" t="e">
        <f>C10-SUM(D10:F10)</f>
        <v>#REF!</v>
      </c>
    </row>
    <row r="11" spans="1:10" s="4" customFormat="1" x14ac:dyDescent="0.2">
      <c r="A11" s="130"/>
      <c r="B11" s="109"/>
      <c r="C11" s="131" t="e">
        <f>C10/$C$25</f>
        <v>#REF!</v>
      </c>
      <c r="D11" s="132">
        <v>1</v>
      </c>
      <c r="E11" s="127"/>
      <c r="F11" s="128"/>
    </row>
    <row r="12" spans="1:10" s="138" customFormat="1" ht="8.25" x14ac:dyDescent="0.15">
      <c r="A12" s="133"/>
      <c r="B12" s="134"/>
      <c r="C12" s="135"/>
      <c r="D12" s="136"/>
      <c r="E12" s="137"/>
      <c r="F12" s="136"/>
    </row>
    <row r="13" spans="1:10" s="4" customFormat="1" x14ac:dyDescent="0.2">
      <c r="A13" s="123" t="s">
        <v>117</v>
      </c>
      <c r="B13" s="124" t="e">
        <f>#REF!</f>
        <v>#REF!</v>
      </c>
      <c r="C13" s="125" t="e">
        <f>#REF!</f>
        <v>#REF!</v>
      </c>
      <c r="D13" s="139" t="e">
        <f>ROUND($C13*D14,2)</f>
        <v>#REF!</v>
      </c>
      <c r="E13" s="140" t="e">
        <f>ROUND($C13*E14,2)</f>
        <v>#REF!</v>
      </c>
      <c r="F13" s="139" t="e">
        <f>ROUND($C13*F14,2)</f>
        <v>#REF!</v>
      </c>
      <c r="H13" s="129" t="e">
        <f>C13-SUM(D13:F13)</f>
        <v>#REF!</v>
      </c>
    </row>
    <row r="14" spans="1:10" s="4" customFormat="1" x14ac:dyDescent="0.2">
      <c r="A14" s="130"/>
      <c r="B14" s="109"/>
      <c r="C14" s="131" t="e">
        <f>C13/$C$25</f>
        <v>#REF!</v>
      </c>
      <c r="D14" s="132">
        <v>0.4</v>
      </c>
      <c r="E14" s="141">
        <v>0.3</v>
      </c>
      <c r="F14" s="132">
        <v>0.3</v>
      </c>
      <c r="J14" s="4" t="e">
        <f>C25/4</f>
        <v>#REF!</v>
      </c>
    </row>
    <row r="15" spans="1:10" s="138" customFormat="1" ht="8.25" x14ac:dyDescent="0.15">
      <c r="A15" s="133"/>
      <c r="B15" s="142"/>
      <c r="C15" s="135"/>
      <c r="D15" s="136"/>
      <c r="E15" s="137"/>
      <c r="F15" s="136"/>
    </row>
    <row r="16" spans="1:10" s="4" customFormat="1" x14ac:dyDescent="0.2">
      <c r="A16" s="123" t="s">
        <v>118</v>
      </c>
      <c r="B16" s="124" t="e">
        <f>#REF!</f>
        <v>#REF!</v>
      </c>
      <c r="C16" s="125" t="e">
        <f>#REF!</f>
        <v>#REF!</v>
      </c>
      <c r="D16" s="139" t="e">
        <f>ROUND($C16*D17,2)-0.01</f>
        <v>#REF!</v>
      </c>
      <c r="E16" s="140" t="e">
        <f>ROUND($C16*E17,2)</f>
        <v>#REF!</v>
      </c>
      <c r="F16" s="128"/>
      <c r="H16" s="129" t="e">
        <f>C16-SUM(D16:F16)</f>
        <v>#REF!</v>
      </c>
    </row>
    <row r="17" spans="1:12" s="4" customFormat="1" x14ac:dyDescent="0.2">
      <c r="A17" s="130"/>
      <c r="B17" s="109"/>
      <c r="C17" s="131" t="e">
        <f>C16/$C$25</f>
        <v>#REF!</v>
      </c>
      <c r="D17" s="132">
        <v>0.5</v>
      </c>
      <c r="E17" s="141">
        <v>0.5</v>
      </c>
      <c r="F17" s="128"/>
    </row>
    <row r="18" spans="1:12" s="138" customFormat="1" ht="8.25" x14ac:dyDescent="0.15">
      <c r="A18" s="133"/>
      <c r="B18" s="143"/>
      <c r="C18" s="144"/>
      <c r="D18" s="136"/>
      <c r="E18" s="137"/>
      <c r="F18" s="136"/>
    </row>
    <row r="19" spans="1:12" s="4" customFormat="1" x14ac:dyDescent="0.2">
      <c r="A19" s="123" t="s">
        <v>119</v>
      </c>
      <c r="B19" s="124" t="e">
        <f>#REF!</f>
        <v>#REF!</v>
      </c>
      <c r="C19" s="125" t="e">
        <f>#REF!</f>
        <v>#REF!</v>
      </c>
      <c r="D19" s="139" t="e">
        <f>ROUND($C19*D20,2)</f>
        <v>#REF!</v>
      </c>
      <c r="E19" s="140" t="e">
        <f>ROUND($C19*E20,2)</f>
        <v>#REF!</v>
      </c>
      <c r="F19" s="139" t="e">
        <f>ROUND($C19*F20,2)</f>
        <v>#REF!</v>
      </c>
      <c r="H19" s="129" t="e">
        <f>C19-SUM(D19:F19)</f>
        <v>#REF!</v>
      </c>
    </row>
    <row r="20" spans="1:12" s="4" customFormat="1" x14ac:dyDescent="0.2">
      <c r="A20" s="130"/>
      <c r="B20" s="109"/>
      <c r="C20" s="131" t="e">
        <f>C19/$C$25</f>
        <v>#REF!</v>
      </c>
      <c r="D20" s="132">
        <v>0.25</v>
      </c>
      <c r="E20" s="141">
        <v>0.35</v>
      </c>
      <c r="F20" s="132">
        <v>0.4</v>
      </c>
    </row>
    <row r="21" spans="1:12" s="138" customFormat="1" ht="8.25" x14ac:dyDescent="0.15">
      <c r="A21" s="133"/>
      <c r="B21" s="143"/>
      <c r="C21" s="144"/>
      <c r="D21" s="136"/>
      <c r="E21" s="137"/>
      <c r="F21" s="136"/>
    </row>
    <row r="22" spans="1:12" s="4" customFormat="1" x14ac:dyDescent="0.2">
      <c r="A22" s="123" t="s">
        <v>210</v>
      </c>
      <c r="B22" s="145" t="e">
        <f>#REF!</f>
        <v>#REF!</v>
      </c>
      <c r="C22" s="125" t="e">
        <f>#REF!</f>
        <v>#REF!</v>
      </c>
      <c r="D22" s="139"/>
      <c r="E22" s="140"/>
      <c r="F22" s="139" t="e">
        <f>ROUND($C22*F23,2)</f>
        <v>#REF!</v>
      </c>
      <c r="H22" s="129" t="e">
        <f>C22-SUM(D22:F22)</f>
        <v>#REF!</v>
      </c>
    </row>
    <row r="23" spans="1:12" s="4" customFormat="1" x14ac:dyDescent="0.2">
      <c r="A23" s="130"/>
      <c r="B23" s="109"/>
      <c r="C23" s="131" t="e">
        <f>C22/$C$25</f>
        <v>#REF!</v>
      </c>
      <c r="D23" s="128"/>
      <c r="E23" s="127"/>
      <c r="F23" s="132">
        <v>1</v>
      </c>
    </row>
    <row r="24" spans="1:12" s="138" customFormat="1" ht="8.25" x14ac:dyDescent="0.15">
      <c r="A24" s="133"/>
      <c r="B24" s="134"/>
      <c r="C24" s="135"/>
      <c r="D24" s="136"/>
      <c r="E24" s="137"/>
      <c r="F24" s="136"/>
    </row>
    <row r="25" spans="1:12" s="4" customFormat="1" x14ac:dyDescent="0.2">
      <c r="A25" s="182" t="s">
        <v>120</v>
      </c>
      <c r="B25" s="183"/>
      <c r="C25" s="125" t="e">
        <f>C10+C13+C19+C22+C16-0.01</f>
        <v>#REF!</v>
      </c>
      <c r="D25" s="128"/>
      <c r="E25" s="127"/>
      <c r="F25" s="128"/>
      <c r="L25" s="4">
        <f>D399/4</f>
        <v>0</v>
      </c>
    </row>
    <row r="26" spans="1:12" s="4" customFormat="1" x14ac:dyDescent="0.2">
      <c r="A26" s="182"/>
      <c r="B26" s="183"/>
      <c r="C26" s="131" t="e">
        <f>C25/$C$25</f>
        <v>#REF!</v>
      </c>
      <c r="D26" s="128"/>
      <c r="E26" s="146"/>
      <c r="F26" s="147"/>
      <c r="L26" s="4" t="e">
        <f>D34/4</f>
        <v>#REF!</v>
      </c>
    </row>
    <row r="27" spans="1:12" s="4" customFormat="1" x14ac:dyDescent="0.2">
      <c r="A27" s="148"/>
      <c r="B27" s="55"/>
      <c r="C27" s="149"/>
      <c r="D27" s="150"/>
      <c r="E27" s="149"/>
      <c r="F27" s="151"/>
    </row>
    <row r="28" spans="1:12" s="153" customFormat="1" x14ac:dyDescent="0.2">
      <c r="A28" s="184" t="s">
        <v>121</v>
      </c>
      <c r="B28" s="184"/>
      <c r="C28" s="184"/>
      <c r="D28" s="152" t="e">
        <f>SUM(D10,D13,D19,D22,D16)</f>
        <v>#REF!</v>
      </c>
      <c r="E28" s="152" t="e">
        <f>SUM(E10,E13,E19,E22,E16)</f>
        <v>#REF!</v>
      </c>
      <c r="F28" s="152" t="e">
        <f>SUM(F10,F13,F19,F22,F16)</f>
        <v>#REF!</v>
      </c>
    </row>
    <row r="29" spans="1:12" s="153" customFormat="1" ht="12" x14ac:dyDescent="0.2">
      <c r="A29" s="184"/>
      <c r="B29" s="184"/>
      <c r="C29" s="184"/>
      <c r="D29" s="154" t="e">
        <f>D28/$C$25</f>
        <v>#REF!</v>
      </c>
      <c r="E29" s="154" t="e">
        <f>E28/$C$25</f>
        <v>#REF!</v>
      </c>
      <c r="F29" s="154" t="e">
        <f>F28/$C$25</f>
        <v>#REF!</v>
      </c>
    </row>
    <row r="30" spans="1:12" s="4" customFormat="1" x14ac:dyDescent="0.2">
      <c r="A30" s="148"/>
      <c r="B30" s="55"/>
      <c r="C30" s="149"/>
      <c r="D30" s="122"/>
      <c r="E30" s="149"/>
      <c r="F30" s="155"/>
    </row>
    <row r="31" spans="1:12" s="153" customFormat="1" x14ac:dyDescent="0.2">
      <c r="A31" s="184" t="s">
        <v>122</v>
      </c>
      <c r="B31" s="184"/>
      <c r="C31" s="184"/>
      <c r="D31" s="152" t="e">
        <f>D28</f>
        <v>#REF!</v>
      </c>
      <c r="E31" s="152" t="e">
        <f>E28+D31</f>
        <v>#REF!</v>
      </c>
      <c r="F31" s="152" t="e">
        <f t="shared" ref="F31" si="0">F28+E31</f>
        <v>#REF!</v>
      </c>
    </row>
    <row r="32" spans="1:12" s="153" customFormat="1" ht="12" x14ac:dyDescent="0.2">
      <c r="A32" s="184"/>
      <c r="B32" s="184"/>
      <c r="C32" s="184"/>
      <c r="D32" s="154" t="e">
        <f>D31/$C$25</f>
        <v>#REF!</v>
      </c>
      <c r="E32" s="154" t="e">
        <f>E31/$C$25</f>
        <v>#REF!</v>
      </c>
      <c r="F32" s="154" t="e">
        <f>F31/$C$25</f>
        <v>#REF!</v>
      </c>
    </row>
    <row r="33" spans="1:9" s="153" customFormat="1" x14ac:dyDescent="0.2">
      <c r="A33" s="119"/>
      <c r="B33" s="116"/>
      <c r="C33" s="116"/>
      <c r="F33" s="156"/>
    </row>
    <row r="34" spans="1:9" s="157" customFormat="1" ht="12" x14ac:dyDescent="0.2">
      <c r="A34" s="184" t="s">
        <v>123</v>
      </c>
      <c r="B34" s="184"/>
      <c r="C34" s="184"/>
      <c r="D34" s="185" t="e">
        <f>SUM(D28:F28)-0.01</f>
        <v>#REF!</v>
      </c>
      <c r="E34" s="185"/>
      <c r="F34" s="185"/>
      <c r="H34" s="158">
        <f>[8]GERAL!R3816</f>
        <v>671750.23999999987</v>
      </c>
      <c r="I34" s="159" t="e">
        <f>D34-H34</f>
        <v>#REF!</v>
      </c>
    </row>
    <row r="37" spans="1:9" x14ac:dyDescent="0.2">
      <c r="C37" s="160" t="e">
        <f>C25/5</f>
        <v>#REF!</v>
      </c>
      <c r="D37" s="161" t="e">
        <f>D28-$I$37</f>
        <v>#REF!</v>
      </c>
      <c r="E37" s="161" t="e">
        <f>E28-$I$37</f>
        <v>#REF!</v>
      </c>
      <c r="F37" s="161" t="e">
        <f>F28-$I$37</f>
        <v>#REF!</v>
      </c>
      <c r="H37" s="159" t="s">
        <v>124</v>
      </c>
      <c r="I37" s="162">
        <f>H34/10</f>
        <v>67175.02399999999</v>
      </c>
    </row>
  </sheetData>
  <mergeCells count="10">
    <mergeCell ref="A25:B26"/>
    <mergeCell ref="A28:C29"/>
    <mergeCell ref="A31:C32"/>
    <mergeCell ref="A34:C34"/>
    <mergeCell ref="D34:F34"/>
    <mergeCell ref="A1:F1"/>
    <mergeCell ref="A7:A8"/>
    <mergeCell ref="B7:B8"/>
    <mergeCell ref="C7:C8"/>
    <mergeCell ref="D7:F7"/>
  </mergeCells>
  <printOptions horizontalCentered="1"/>
  <pageMargins left="0.39370078740157483" right="0.39370078740157483" top="1.3779527559055118" bottom="0.19685039370078741" header="0.39370078740157483" footer="0.39370078740157483"/>
  <pageSetup paperSize="9" scale="97" orientation="portrait" horizontalDpi="300" verticalDpi="300" r:id="rId1"/>
  <headerFooter>
    <oddHeader>&amp;C&amp;G</oddHeader>
    <oddFooter>&amp;R&amp;"Arial,Normal"&amp;8Pág.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870A-5CDB-4F51-8CC8-DD5BAC634F98}">
  <sheetPr>
    <tabColor rgb="FF7030A0"/>
    <pageSetUpPr fitToPage="1"/>
  </sheetPr>
  <dimension ref="A1:E62"/>
  <sheetViews>
    <sheetView view="pageBreakPreview" zoomScaleSheetLayoutView="100" workbookViewId="0">
      <selection activeCell="E47" sqref="E47"/>
    </sheetView>
  </sheetViews>
  <sheetFormatPr defaultRowHeight="14.25" x14ac:dyDescent="0.2"/>
  <cols>
    <col min="1" max="1" width="75.7109375" style="38" customWidth="1"/>
    <col min="2" max="2" width="10.140625" style="40" bestFit="1" customWidth="1"/>
    <col min="3" max="3" width="12" style="40" customWidth="1"/>
    <col min="4" max="4" width="11.42578125" style="38" customWidth="1"/>
    <col min="5" max="5" width="62.5703125" style="38" customWidth="1"/>
    <col min="6" max="16384" width="9.140625" style="38"/>
  </cols>
  <sheetData>
    <row r="1" spans="1:5" s="5" customFormat="1" ht="6.75" customHeight="1" x14ac:dyDescent="0.2">
      <c r="B1" s="6"/>
      <c r="C1" s="6"/>
    </row>
    <row r="2" spans="1:5" s="5" customFormat="1" ht="18" x14ac:dyDescent="0.25">
      <c r="A2" s="191" t="s">
        <v>125</v>
      </c>
      <c r="B2" s="191"/>
      <c r="C2" s="191"/>
    </row>
    <row r="3" spans="1:5" s="7" customFormat="1" ht="11.25" x14ac:dyDescent="0.2">
      <c r="A3" s="8"/>
      <c r="B3" s="8"/>
      <c r="C3" s="8"/>
    </row>
    <row r="4" spans="1:5" s="5" customFormat="1" ht="15.75" x14ac:dyDescent="0.25">
      <c r="A4" s="192" t="s">
        <v>126</v>
      </c>
      <c r="B4" s="192"/>
      <c r="C4" s="192"/>
    </row>
    <row r="5" spans="1:5" s="5" customFormat="1" ht="12.75" x14ac:dyDescent="0.2">
      <c r="A5" s="9"/>
      <c r="B5" s="9"/>
      <c r="C5" s="9"/>
    </row>
    <row r="6" spans="1:5" s="10" customFormat="1" ht="30.75" customHeight="1" x14ac:dyDescent="0.25">
      <c r="A6" s="193" t="e">
        <f>#REF!</f>
        <v>#REF!</v>
      </c>
      <c r="B6" s="194"/>
      <c r="C6" s="194"/>
    </row>
    <row r="7" spans="1:5" s="10" customFormat="1" ht="15" x14ac:dyDescent="0.25">
      <c r="A7" s="195" t="e">
        <f>#REF!</f>
        <v>#REF!</v>
      </c>
      <c r="B7" s="194"/>
      <c r="C7" s="194"/>
    </row>
    <row r="8" spans="1:5" s="10" customFormat="1" ht="15" x14ac:dyDescent="0.2">
      <c r="A8" s="196" t="e">
        <f>#REF!</f>
        <v>#REF!</v>
      </c>
      <c r="B8" s="197"/>
      <c r="C8" s="197"/>
    </row>
    <row r="9" spans="1:5" s="5" customFormat="1" ht="12.75" x14ac:dyDescent="0.2">
      <c r="A9" s="11"/>
      <c r="B9" s="12"/>
      <c r="C9" s="12"/>
    </row>
    <row r="10" spans="1:5" s="5" customFormat="1" ht="22.5" customHeight="1" x14ac:dyDescent="0.25">
      <c r="A10" s="13" t="s">
        <v>67</v>
      </c>
      <c r="B10" s="14" t="s">
        <v>68</v>
      </c>
      <c r="C10" s="14" t="s">
        <v>69</v>
      </c>
      <c r="E10" s="15" t="s">
        <v>70</v>
      </c>
    </row>
    <row r="11" spans="1:5" s="5" customFormat="1" ht="15" x14ac:dyDescent="0.25">
      <c r="A11" s="16"/>
      <c r="B11" s="17"/>
      <c r="C11" s="17"/>
    </row>
    <row r="12" spans="1:5" s="5" customFormat="1" ht="15" x14ac:dyDescent="0.25">
      <c r="A12" s="18" t="s">
        <v>71</v>
      </c>
      <c r="B12" s="19" t="s">
        <v>72</v>
      </c>
      <c r="C12" s="20">
        <v>4.0099999999999997E-2</v>
      </c>
      <c r="D12" s="5" t="s">
        <v>73</v>
      </c>
      <c r="E12" s="21" t="s">
        <v>74</v>
      </c>
    </row>
    <row r="13" spans="1:5" s="5" customFormat="1" ht="15" x14ac:dyDescent="0.25">
      <c r="A13" s="18"/>
      <c r="B13" s="19"/>
      <c r="C13" s="22"/>
    </row>
    <row r="14" spans="1:5" s="5" customFormat="1" ht="15" x14ac:dyDescent="0.25">
      <c r="A14" s="18" t="s">
        <v>75</v>
      </c>
      <c r="B14" s="19" t="s">
        <v>76</v>
      </c>
      <c r="C14" s="20">
        <v>1.11E-2</v>
      </c>
      <c r="D14" s="5" t="s">
        <v>73</v>
      </c>
      <c r="E14" s="21" t="s">
        <v>77</v>
      </c>
    </row>
    <row r="15" spans="1:5" s="5" customFormat="1" ht="15" x14ac:dyDescent="0.25">
      <c r="A15" s="18"/>
      <c r="B15" s="19"/>
      <c r="C15" s="23"/>
    </row>
    <row r="16" spans="1:5" s="5" customFormat="1" ht="15" x14ac:dyDescent="0.25">
      <c r="A16" s="18" t="s">
        <v>78</v>
      </c>
      <c r="B16" s="19" t="s">
        <v>79</v>
      </c>
      <c r="C16" s="20">
        <v>5.5999999999999999E-3</v>
      </c>
      <c r="D16" s="5" t="s">
        <v>73</v>
      </c>
      <c r="E16" s="21" t="s">
        <v>80</v>
      </c>
    </row>
    <row r="17" spans="1:5" s="5" customFormat="1" ht="15" x14ac:dyDescent="0.25">
      <c r="A17" s="18"/>
      <c r="B17" s="19"/>
      <c r="C17" s="23"/>
    </row>
    <row r="18" spans="1:5" s="5" customFormat="1" ht="15" x14ac:dyDescent="0.25">
      <c r="A18" s="24" t="s">
        <v>81</v>
      </c>
      <c r="B18" s="25" t="s">
        <v>82</v>
      </c>
      <c r="C18" s="26">
        <v>4.0000000000000001E-3</v>
      </c>
      <c r="D18" s="5" t="s">
        <v>83</v>
      </c>
      <c r="E18" s="27" t="s">
        <v>84</v>
      </c>
    </row>
    <row r="19" spans="1:5" s="5" customFormat="1" ht="15" x14ac:dyDescent="0.25">
      <c r="A19" s="18"/>
      <c r="B19" s="19"/>
      <c r="C19" s="28"/>
    </row>
    <row r="20" spans="1:5" s="5" customFormat="1" ht="15" x14ac:dyDescent="0.25">
      <c r="A20" s="18" t="s">
        <v>85</v>
      </c>
      <c r="B20" s="19" t="s">
        <v>85</v>
      </c>
      <c r="C20" s="28">
        <v>0.03</v>
      </c>
    </row>
    <row r="21" spans="1:5" s="5" customFormat="1" ht="15" x14ac:dyDescent="0.25">
      <c r="A21" s="18" t="s">
        <v>86</v>
      </c>
      <c r="B21" s="19" t="s">
        <v>87</v>
      </c>
      <c r="C21" s="28">
        <v>0.02</v>
      </c>
      <c r="D21" s="29">
        <f>0.05*0.4</f>
        <v>2.0000000000000004E-2</v>
      </c>
    </row>
    <row r="22" spans="1:5" s="5" customFormat="1" ht="15" x14ac:dyDescent="0.25">
      <c r="A22" s="18" t="s">
        <v>88</v>
      </c>
      <c r="B22" s="19" t="s">
        <v>88</v>
      </c>
      <c r="C22" s="28">
        <v>6.4999999999999997E-3</v>
      </c>
    </row>
    <row r="23" spans="1:5" s="10" customFormat="1" ht="15" x14ac:dyDescent="0.25">
      <c r="A23" s="49" t="s">
        <v>89</v>
      </c>
      <c r="B23" s="50" t="s">
        <v>90</v>
      </c>
      <c r="C23" s="51">
        <v>4.4999999999999998E-2</v>
      </c>
      <c r="D23" s="10" t="s">
        <v>91</v>
      </c>
    </row>
    <row r="24" spans="1:5" s="5" customFormat="1" ht="15" x14ac:dyDescent="0.25">
      <c r="A24" s="18" t="s">
        <v>92</v>
      </c>
      <c r="B24" s="19" t="s">
        <v>93</v>
      </c>
      <c r="C24" s="20">
        <f>SUM(C20:C23)</f>
        <v>0.10150000000000001</v>
      </c>
    </row>
    <row r="25" spans="1:5" s="5" customFormat="1" ht="15" x14ac:dyDescent="0.25">
      <c r="A25" s="18"/>
      <c r="B25" s="19"/>
      <c r="C25" s="28"/>
    </row>
    <row r="26" spans="1:5" s="5" customFormat="1" ht="15" x14ac:dyDescent="0.25">
      <c r="A26" s="18" t="s">
        <v>94</v>
      </c>
      <c r="B26" s="19" t="s">
        <v>95</v>
      </c>
      <c r="C26" s="20">
        <v>6.6720000000000002E-2</v>
      </c>
      <c r="D26" s="5" t="s">
        <v>96</v>
      </c>
      <c r="E26" s="21" t="s">
        <v>97</v>
      </c>
    </row>
    <row r="27" spans="1:5" s="5" customFormat="1" ht="15" x14ac:dyDescent="0.25">
      <c r="A27" s="16"/>
      <c r="B27" s="17"/>
      <c r="C27" s="30"/>
    </row>
    <row r="28" spans="1:5" s="5" customFormat="1" ht="15" x14ac:dyDescent="0.25">
      <c r="A28" s="31" t="s">
        <v>98</v>
      </c>
      <c r="B28" s="32"/>
      <c r="C28" s="20">
        <f>ROUND((((1+C12+C18+C16)*(1+C14)*(1+C26))/(1-C24))-1,4)</f>
        <v>0.2601</v>
      </c>
      <c r="D28" s="3" t="s">
        <v>99</v>
      </c>
    </row>
    <row r="29" spans="1:5" s="5" customFormat="1" ht="12.75" x14ac:dyDescent="0.2">
      <c r="B29" s="6"/>
      <c r="C29" s="33"/>
      <c r="E29" s="21" t="s">
        <v>100</v>
      </c>
    </row>
    <row r="30" spans="1:5" s="5" customFormat="1" ht="12.75" x14ac:dyDescent="0.2">
      <c r="B30" s="6"/>
      <c r="C30" s="6"/>
    </row>
    <row r="31" spans="1:5" s="5" customFormat="1" ht="12.75" x14ac:dyDescent="0.2">
      <c r="B31" s="6"/>
      <c r="C31" s="6"/>
    </row>
    <row r="32" spans="1:5" s="5" customFormat="1" ht="15" x14ac:dyDescent="0.2">
      <c r="A32" s="34" t="s">
        <v>101</v>
      </c>
      <c r="B32" s="6"/>
      <c r="C32" s="6"/>
    </row>
    <row r="33" spans="1:5" x14ac:dyDescent="0.2">
      <c r="A33" s="35"/>
      <c r="B33" s="36"/>
      <c r="C33" s="37"/>
    </row>
    <row r="34" spans="1:5" x14ac:dyDescent="0.2">
      <c r="A34" s="39"/>
      <c r="C34" s="41"/>
    </row>
    <row r="35" spans="1:5" x14ac:dyDescent="0.2">
      <c r="A35" s="39"/>
      <c r="C35" s="41"/>
    </row>
    <row r="36" spans="1:5" x14ac:dyDescent="0.2">
      <c r="A36" s="39"/>
      <c r="C36" s="41"/>
    </row>
    <row r="37" spans="1:5" x14ac:dyDescent="0.2">
      <c r="A37" s="39"/>
      <c r="C37" s="41"/>
    </row>
    <row r="38" spans="1:5" x14ac:dyDescent="0.2">
      <c r="A38" s="42"/>
      <c r="B38" s="43"/>
      <c r="C38" s="44"/>
    </row>
    <row r="39" spans="1:5" ht="15" x14ac:dyDescent="0.25">
      <c r="A39" s="45"/>
    </row>
    <row r="40" spans="1:5" ht="15" x14ac:dyDescent="0.25">
      <c r="A40" s="45" t="s">
        <v>102</v>
      </c>
    </row>
    <row r="41" spans="1:5" s="46" customFormat="1" x14ac:dyDescent="0.2">
      <c r="A41" s="198" t="s">
        <v>103</v>
      </c>
      <c r="B41" s="198"/>
      <c r="C41" s="198"/>
    </row>
    <row r="42" spans="1:5" s="46" customFormat="1" ht="59.25" customHeight="1" x14ac:dyDescent="0.2">
      <c r="A42" s="186" t="s">
        <v>153</v>
      </c>
      <c r="B42" s="186"/>
      <c r="C42" s="186"/>
    </row>
    <row r="43" spans="1:5" s="46" customFormat="1" ht="59.25" customHeight="1" x14ac:dyDescent="0.2">
      <c r="A43" s="186" t="s">
        <v>258</v>
      </c>
      <c r="B43" s="186"/>
      <c r="C43" s="186"/>
    </row>
    <row r="44" spans="1:5" s="46" customFormat="1" ht="81.75" customHeight="1" x14ac:dyDescent="0.2">
      <c r="A44" s="186"/>
      <c r="B44" s="186"/>
      <c r="C44" s="186"/>
    </row>
    <row r="45" spans="1:5" s="47" customFormat="1" ht="98.25" hidden="1" customHeight="1" x14ac:dyDescent="0.2">
      <c r="A45" s="187" t="s">
        <v>104</v>
      </c>
      <c r="B45" s="187"/>
      <c r="C45" s="187"/>
      <c r="E45" s="48" t="s">
        <v>105</v>
      </c>
    </row>
    <row r="47" spans="1:5" x14ac:dyDescent="0.2">
      <c r="A47" s="38" t="s">
        <v>106</v>
      </c>
    </row>
    <row r="48" spans="1:5" ht="135" customHeight="1" x14ac:dyDescent="0.2">
      <c r="A48" s="188" t="s">
        <v>107</v>
      </c>
      <c r="B48" s="189"/>
      <c r="C48" s="190"/>
    </row>
    <row r="60" spans="1:3" s="5" customFormat="1" ht="12.75" x14ac:dyDescent="0.2">
      <c r="B60" s="6"/>
      <c r="C60" s="6"/>
    </row>
    <row r="61" spans="1:3" s="5" customFormat="1" ht="12.75" x14ac:dyDescent="0.2">
      <c r="B61" s="6"/>
      <c r="C61" s="6"/>
    </row>
    <row r="62" spans="1:3" x14ac:dyDescent="0.2">
      <c r="A62" s="38" t="s">
        <v>108</v>
      </c>
    </row>
  </sheetData>
  <mergeCells count="11">
    <mergeCell ref="A44:C44"/>
    <mergeCell ref="A45:C45"/>
    <mergeCell ref="A48:C48"/>
    <mergeCell ref="A2:C2"/>
    <mergeCell ref="A4:C4"/>
    <mergeCell ref="A6:C6"/>
    <mergeCell ref="A7:C7"/>
    <mergeCell ref="A8:C8"/>
    <mergeCell ref="A41:C41"/>
    <mergeCell ref="A42:C42"/>
    <mergeCell ref="A43:C43"/>
  </mergeCells>
  <printOptions horizontalCentered="1"/>
  <pageMargins left="0.59055118110236227" right="0.59055118110236227" top="1.3779527559055118" bottom="0.78740157480314965" header="0.39370078740157483" footer="0.39370078740157483"/>
  <pageSetup paperSize="9" scale="87" orientation="portrait" horizontalDpi="300" verticalDpi="300" r:id="rId1"/>
  <headerFooter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3073" r:id="rId5">
          <objectPr defaultSize="0" autoPict="0" r:id="rId6">
            <anchor moveWithCells="1" sizeWithCells="1">
              <from>
                <xdr:col>0</xdr:col>
                <xdr:colOff>38100</xdr:colOff>
                <xdr:row>33</xdr:row>
                <xdr:rowOff>0</xdr:rowOff>
              </from>
              <to>
                <xdr:col>0</xdr:col>
                <xdr:colOff>4667250</xdr:colOff>
                <xdr:row>37</xdr:row>
                <xdr:rowOff>9525</xdr:rowOff>
              </to>
            </anchor>
          </objectPr>
        </oleObject>
      </mc:Choice>
      <mc:Fallback>
        <oleObject progId="Equation.3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9" tint="0.79998168889431442"/>
  </sheetPr>
  <dimension ref="D4:J18"/>
  <sheetViews>
    <sheetView workbookViewId="0">
      <selection activeCell="J18" sqref="J18"/>
    </sheetView>
  </sheetViews>
  <sheetFormatPr defaultRowHeight="15" x14ac:dyDescent="0.25"/>
  <sheetData>
    <row r="4" spans="4:6" x14ac:dyDescent="0.25">
      <c r="E4" t="s">
        <v>26</v>
      </c>
    </row>
    <row r="5" spans="4:6" x14ac:dyDescent="0.25">
      <c r="E5" t="s">
        <v>28</v>
      </c>
      <c r="F5" t="s">
        <v>29</v>
      </c>
    </row>
    <row r="6" spans="4:6" x14ac:dyDescent="0.25">
      <c r="D6" s="1" t="s">
        <v>27</v>
      </c>
      <c r="E6">
        <v>1</v>
      </c>
      <c r="F6" s="2">
        <v>319.2</v>
      </c>
    </row>
    <row r="7" spans="4:6" x14ac:dyDescent="0.25">
      <c r="E7">
        <v>2</v>
      </c>
      <c r="F7" s="2">
        <v>319.38</v>
      </c>
    </row>
    <row r="8" spans="4:6" x14ac:dyDescent="0.25">
      <c r="E8">
        <v>3</v>
      </c>
      <c r="F8" s="2">
        <f>F7+0.18</f>
        <v>319.56</v>
      </c>
    </row>
    <row r="9" spans="4:6" x14ac:dyDescent="0.25">
      <c r="E9">
        <v>4</v>
      </c>
      <c r="F9" s="2">
        <f t="shared" ref="F9:F16" si="0">F8+0.18</f>
        <v>319.74</v>
      </c>
    </row>
    <row r="10" spans="4:6" x14ac:dyDescent="0.25">
      <c r="E10">
        <v>5</v>
      </c>
      <c r="F10" s="2">
        <f t="shared" si="0"/>
        <v>319.92</v>
      </c>
    </row>
    <row r="11" spans="4:6" x14ac:dyDescent="0.25">
      <c r="E11">
        <v>6</v>
      </c>
      <c r="F11" s="2">
        <f t="shared" si="0"/>
        <v>320.10000000000002</v>
      </c>
    </row>
    <row r="12" spans="4:6" x14ac:dyDescent="0.25">
      <c r="E12">
        <v>7</v>
      </c>
      <c r="F12" s="2">
        <f t="shared" si="0"/>
        <v>320.28000000000003</v>
      </c>
    </row>
    <row r="13" spans="4:6" x14ac:dyDescent="0.25">
      <c r="E13">
        <v>8</v>
      </c>
      <c r="F13" s="2">
        <f t="shared" si="0"/>
        <v>320.46000000000004</v>
      </c>
    </row>
    <row r="14" spans="4:6" x14ac:dyDescent="0.25">
      <c r="E14">
        <v>9</v>
      </c>
      <c r="F14" s="2">
        <f t="shared" si="0"/>
        <v>320.64000000000004</v>
      </c>
    </row>
    <row r="15" spans="4:6" x14ac:dyDescent="0.25">
      <c r="E15">
        <v>10</v>
      </c>
      <c r="F15" s="2">
        <f t="shared" si="0"/>
        <v>320.82000000000005</v>
      </c>
    </row>
    <row r="16" spans="4:6" x14ac:dyDescent="0.25">
      <c r="E16" s="1" t="s">
        <v>30</v>
      </c>
      <c r="F16" s="2">
        <f t="shared" si="0"/>
        <v>321.00000000000006</v>
      </c>
    </row>
    <row r="18" spans="5:10" x14ac:dyDescent="0.25">
      <c r="E18" s="1" t="s">
        <v>31</v>
      </c>
      <c r="H18">
        <v>1</v>
      </c>
      <c r="J18" s="2">
        <f>1/5</f>
        <v>0.2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ORÇAMENTO</vt:lpstr>
      <vt:lpstr>CRONOGRAMA</vt:lpstr>
      <vt:lpstr>COMP_BDI</vt:lpstr>
      <vt:lpstr>cotas dos espelhos das escadas</vt:lpstr>
      <vt:lpstr>COMP_BDI!Area_de_impressao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2024-08-22T12:01:47Z</dcterms:modified>
</cp:coreProperties>
</file>