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0" documentId="13_ncr:1_{B57FE6B2-8CDD-48A1-A041-B028784DE6F2}" xr6:coauthVersionLast="47" xr6:coauthVersionMax="47" xr10:uidLastSave="{00000000-0000-0000-0000-000000000000}"/>
  <bookViews>
    <workbookView xWindow="-120" yWindow="-120" windowWidth="20730" windowHeight="11160" tabRatio="873" xr2:uid="{00000000-000D-0000-FFFF-FFFF00000000}"/>
  </bookViews>
  <sheets>
    <sheet name="ORÇAMENTO" sheetId="45" r:id="rId1"/>
    <sheet name="CRONOGRAMA" sheetId="8" r:id="rId2"/>
    <sheet name="COMPOSIÇÕES" sheetId="41" state="hidden" r:id="rId3"/>
    <sheet name="COMP_BDI_EDIFICACOES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d">#N/A</definedName>
    <definedName name="\f">#N/A</definedName>
    <definedName name="\p">#N/A</definedName>
    <definedName name="__123Graph_A" localSheetId="2" hidden="1">#REF!</definedName>
    <definedName name="__123Graph_A" hidden="1">#REF!</definedName>
    <definedName name="__123Graph_B" localSheetId="2" hidden="1">#REF!</definedName>
    <definedName name="__123Graph_B" hidden="1">#REF!</definedName>
    <definedName name="__123Graph_C" localSheetId="2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2" hidden="1">#REF!</definedName>
    <definedName name="__123Graph_X" hidden="1">#REF!</definedName>
    <definedName name="_BSADJ" localSheetId="2">#REF!</definedName>
    <definedName name="_BSADJ">#REF!</definedName>
    <definedName name="_BSTGT" localSheetId="2">#REF!</definedName>
    <definedName name="_BSTGT">#REF!</definedName>
    <definedName name="_xlnm._FilterDatabase" localSheetId="0" hidden="1">ORÇAMENTO!$A$9:$L$60</definedName>
    <definedName name="_IND1" localSheetId="2">#REF!</definedName>
    <definedName name="_IND1">#REF!</definedName>
    <definedName name="_IND2" localSheetId="2">#REF!</definedName>
    <definedName name="_IND2">#REF!</definedName>
    <definedName name="_MM" localSheetId="2" hidden="1">#REF!</definedName>
    <definedName name="_MM" hidden="1">#REF!</definedName>
    <definedName name="a" localSheetId="2">#REF!</definedName>
    <definedName name="a">#REF!</definedName>
    <definedName name="acha.coluna" localSheetId="2">#REF!</definedName>
    <definedName name="acha.coluna">#REF!</definedName>
    <definedName name="acha.dados" localSheetId="2">#REF!</definedName>
    <definedName name="acha.dados">#REF!</definedName>
    <definedName name="acha.dados2" localSheetId="2">#REF!</definedName>
    <definedName name="acha.dados2">#REF!</definedName>
    <definedName name="acha.linha" localSheetId="2">#REF!</definedName>
    <definedName name="acha.linha">#REF!</definedName>
    <definedName name="acha.linha2" localSheetId="2">#REF!</definedName>
    <definedName name="acha.linha2">#REF!</definedName>
    <definedName name="_xlnm.Print_Area" localSheetId="3">COMP_BDI_EDIFICACOES!$B$2:$D$44</definedName>
    <definedName name="_xlnm.Print_Area" localSheetId="2">COMPOSIÇÕES!$A$1:$I$37</definedName>
    <definedName name="_xlnm.Print_Area" localSheetId="1">CRONOGRAMA!$A$1:$F$55</definedName>
    <definedName name="_xlnm.Print_Area" localSheetId="0">ORÇAMENTO!$A$1:$L$60</definedName>
    <definedName name="Área_impressão_IM" localSheetId="2">#REF!</definedName>
    <definedName name="Área_impressão_IM">#REF!</definedName>
    <definedName name="Área_impressão_IM2" localSheetId="2">#REF!</definedName>
    <definedName name="Área_impressão_IM2">#REF!</definedName>
    <definedName name="AreaTeste" localSheetId="2">#REF!</definedName>
    <definedName name="AreaTeste">#REF!</definedName>
    <definedName name="AreaTeste2" localSheetId="2">#REF!</definedName>
    <definedName name="AreaTeste2">#REF!</definedName>
    <definedName name="ATUALIZANDO">#REF!</definedName>
    <definedName name="_xlnm.Database" localSheetId="2">#REF!</definedName>
    <definedName name="_xlnm.Database">#REF!</definedName>
    <definedName name="bdi" localSheetId="2">#REF!</definedName>
    <definedName name="bdi">#REF!</definedName>
    <definedName name="BDI_EDIF_com_Desoneracao">COMP_BDI_EDIFICACOES!$D$28</definedName>
    <definedName name="BDI_EDIF_sem_Desoneracao">#REF!</definedName>
    <definedName name="BDIlds">'[2]LIGAÇÕES DOMICILIARES (SER)'!$K$13</definedName>
    <definedName name="BDIm" localSheetId="2">#REF!</definedName>
    <definedName name="BDIm">#REF!</definedName>
    <definedName name="BDIs">[3]Serv!$I$11</definedName>
    <definedName name="cb" localSheetId="2">#REF!</definedName>
    <definedName name="cb">#REF!</definedName>
    <definedName name="ccc" localSheetId="2">#REF!</definedName>
    <definedName name="ccc">#REF!</definedName>
    <definedName name="CélulaInicioPlanilha" localSheetId="2">#REF!</definedName>
    <definedName name="CélulaInicioPlanilha">#REF!</definedName>
    <definedName name="CélulaResumo" localSheetId="2">#REF!</definedName>
    <definedName name="CélulaResumo">#REF!</definedName>
    <definedName name="cer" localSheetId="2">#REF!</definedName>
    <definedName name="cer">#REF!</definedName>
    <definedName name="_xlnm.Criteria" localSheetId="2">#REF!</definedName>
    <definedName name="_xlnm.Criteria">#REF!</definedName>
    <definedName name="CRITERIOS2" localSheetId="2">#REF!</definedName>
    <definedName name="CRITERIOS2">#REF!</definedName>
    <definedName name="dssds" localSheetId="2">#REF!</definedName>
    <definedName name="dssds">#REF!</definedName>
    <definedName name="EMPRESAS">OFFSET([4]COTAÇÕES!$C$26,1,0):OFFSET([4]COTAÇÕES!$I$42,-1,0)</definedName>
    <definedName name="Exist" localSheetId="2">#REF!</definedName>
    <definedName name="Exist">#REF!</definedName>
    <definedName name="F" localSheetId="2" hidden="1">#REF!</definedName>
    <definedName name="F" hidden="1">#REF!</definedName>
    <definedName name="fdfd" localSheetId="2">#REF!</definedName>
    <definedName name="fdfd">#REF!</definedName>
    <definedName name="g" localSheetId="2" hidden="1">#REF!</definedName>
    <definedName name="g" hidden="1">#REF!</definedName>
    <definedName name="h" localSheetId="2" hidden="1">#REF!</definedName>
    <definedName name="h" hidden="1">#REF!</definedName>
    <definedName name="I" localSheetId="2" hidden="1">[5]Poço!#REF!</definedName>
    <definedName name="I" hidden="1">[5]Poço!#REF!</definedName>
    <definedName name="INCC">[3]Mat!$J$9</definedName>
    <definedName name="INCC1">[3]Serv!$I$10</definedName>
    <definedName name="INDICES">OFFSET([4]COTAÇÕES!$C$21,1,0):OFFSET([4]COTAÇÕES!$J$25,-1,0)</definedName>
    <definedName name="j" localSheetId="2">#REF!</definedName>
    <definedName name="j">#REF!</definedName>
    <definedName name="jfhdskjg" localSheetId="2">#REF!</definedName>
    <definedName name="jfhdskjg">#REF!</definedName>
    <definedName name="K" localSheetId="2">#REF!</definedName>
    <definedName name="K">#REF!</definedName>
    <definedName name="kapa">[6]resumo!$D$2</definedName>
    <definedName name="KAPA1" localSheetId="2">#REF!</definedName>
    <definedName name="KAPA1">#REF!</definedName>
    <definedName name="KAPAs">[3]Serv!$E$9</definedName>
    <definedName name="Ks">'[7]SERVIÇOS '!$G$10</definedName>
    <definedName name="lista" localSheetId="2">#REF!</definedName>
    <definedName name="lista">#REF!</definedName>
    <definedName name="lista.coluna" localSheetId="2">#REF!</definedName>
    <definedName name="lista.coluna">#REF!</definedName>
    <definedName name="lista.linha" localSheetId="2">#REF!</definedName>
    <definedName name="lista.linha">#REF!</definedName>
    <definedName name="Macro1">#N/A</definedName>
    <definedName name="MATBDI" localSheetId="2">#REF!</definedName>
    <definedName name="MATBDI">#REF!</definedName>
    <definedName name="nil" localSheetId="2">#REF!</definedName>
    <definedName name="nil">#REF!</definedName>
    <definedName name="nilo" localSheetId="2">#REF!</definedName>
    <definedName name="nilo">#REF!</definedName>
    <definedName name="ok">#REF!</definedName>
    <definedName name="orçamento" localSheetId="2">#REF!</definedName>
    <definedName name="orçamento">#REF!</definedName>
    <definedName name="POP" localSheetId="2">#REF!</definedName>
    <definedName name="POP">#REF!</definedName>
    <definedName name="Print_Area_MI" localSheetId="2">#REF!</definedName>
    <definedName name="Print_Area_MI">#REF!</definedName>
    <definedName name="PRINT2" localSheetId="2">#REF!</definedName>
    <definedName name="PRINT2">#REF!</definedName>
    <definedName name="QTD">[8]Serviços!$E$7</definedName>
    <definedName name="Recalque" localSheetId="2">#REF!</definedName>
    <definedName name="Recalque">#REF!</definedName>
    <definedName name="Referencia.Descricao">IF(ISNUMBER([9]PO!linhaSINAPIxls),INDEX(INDIRECT("'[Referência "&amp;_xlnm.Database&amp;".xls]Banco'!$b:$g"),[9]PO!linhaSINAPIxls,3),"")</definedName>
    <definedName name="Referencia.Unidade">IF(ISNUMBER([9]PO!linhaSINAPIxls),INDEX(INDIRECT("'[Referência "&amp;_xlnm.Database&amp;".xls]Banco'!$b:$g"),[9]PO!linhaSINAPIxls,4),"")</definedName>
    <definedName name="s" localSheetId="2">#REF!</definedName>
    <definedName name="s">#REF!</definedName>
    <definedName name="sadsdf" localSheetId="2">#REF!</definedName>
    <definedName name="sadsdf">#REF!</definedName>
    <definedName name="sddddddddddd" localSheetId="2">#REF!</definedName>
    <definedName name="sddddddddddd">#REF!</definedName>
    <definedName name="TABELA" localSheetId="2">'[10]PLANILHA FONTE'!$B$1:$G$290</definedName>
    <definedName name="TABELA">'[11]PLANILHA FONTE'!$B$1:$G$290</definedName>
    <definedName name="TipoOrçamento">"BASE"</definedName>
    <definedName name="_xlnm.Print_Titles" localSheetId="2">COMPOSIÇÕES!$2:$6</definedName>
    <definedName name="_xlnm.Print_Titles" localSheetId="1">CRONOGRAMA!$1:$9</definedName>
    <definedName name="_xlnm.Print_Titles" localSheetId="0">ORÇAMENTO!$1:$9</definedName>
    <definedName name="truncar" localSheetId="2">[3]Serv!#REF!</definedName>
    <definedName name="truncar">[3]Serv!#REF!</definedName>
    <definedName name="vhvb" localSheetId="2">#REF!</definedName>
    <definedName name="vhvb">#REF!</definedName>
    <definedName name="vvvvvvvvvvvvvv" localSheetId="2">#REF!</definedName>
    <definedName name="vvvvvvvvvvvvvv">#REF!</definedName>
  </definedNames>
  <calcPr calcId="191029"/>
</workbook>
</file>

<file path=xl/calcChain.xml><?xml version="1.0" encoding="utf-8"?>
<calcChain xmlns="http://schemas.openxmlformats.org/spreadsheetml/2006/main">
  <c r="AH64" i="45" l="1"/>
  <c r="K57" i="45"/>
  <c r="H57" i="45"/>
  <c r="K56" i="45"/>
  <c r="H56" i="45"/>
  <c r="K55" i="45"/>
  <c r="H55" i="45"/>
  <c r="K53" i="45"/>
  <c r="H53" i="45"/>
  <c r="K52" i="45"/>
  <c r="H52" i="45"/>
  <c r="K51" i="45"/>
  <c r="H51" i="45"/>
  <c r="K50" i="45"/>
  <c r="H50" i="45"/>
  <c r="K49" i="45"/>
  <c r="H49" i="45"/>
  <c r="K48" i="45"/>
  <c r="L48" i="45" s="1"/>
  <c r="H48" i="45"/>
  <c r="K47" i="45"/>
  <c r="H47" i="45"/>
  <c r="K46" i="45"/>
  <c r="H46" i="45"/>
  <c r="K44" i="45"/>
  <c r="H44" i="45"/>
  <c r="K43" i="45"/>
  <c r="H43" i="45"/>
  <c r="K42" i="45"/>
  <c r="H42" i="45"/>
  <c r="K41" i="45"/>
  <c r="H41" i="45"/>
  <c r="K39" i="45"/>
  <c r="H39" i="45"/>
  <c r="K38" i="45"/>
  <c r="H38" i="45"/>
  <c r="K36" i="45"/>
  <c r="L36" i="45" s="1"/>
  <c r="H36" i="45"/>
  <c r="I36" i="45" s="1"/>
  <c r="K35" i="45"/>
  <c r="H35" i="45"/>
  <c r="K34" i="45"/>
  <c r="H34" i="45"/>
  <c r="K32" i="45"/>
  <c r="H32" i="45"/>
  <c r="K31" i="45"/>
  <c r="H31" i="45"/>
  <c r="K29" i="45"/>
  <c r="H29" i="45"/>
  <c r="K28" i="45"/>
  <c r="H28" i="45"/>
  <c r="K26" i="45"/>
  <c r="H26" i="45"/>
  <c r="K25" i="45"/>
  <c r="H25" i="45"/>
  <c r="J23" i="45"/>
  <c r="K23" i="45" s="1"/>
  <c r="G23" i="45"/>
  <c r="H23" i="45" s="1"/>
  <c r="K22" i="45"/>
  <c r="H22" i="45"/>
  <c r="K21" i="45"/>
  <c r="H21" i="45"/>
  <c r="K19" i="45"/>
  <c r="L19" i="45" s="1"/>
  <c r="H19" i="45"/>
  <c r="I19" i="45" s="1"/>
  <c r="K18" i="45"/>
  <c r="K17" i="45"/>
  <c r="L17" i="45" s="1"/>
  <c r="H17" i="45"/>
  <c r="I17" i="45" s="1"/>
  <c r="J15" i="45"/>
  <c r="K15" i="45" s="1"/>
  <c r="L15" i="45" s="1"/>
  <c r="L14" i="45" s="1"/>
  <c r="G15" i="45"/>
  <c r="H15" i="45" s="1"/>
  <c r="K13" i="45"/>
  <c r="H13" i="45"/>
  <c r="K12" i="45"/>
  <c r="H12" i="45"/>
  <c r="K11" i="45"/>
  <c r="H11" i="45"/>
  <c r="I11" i="45" l="1"/>
  <c r="L11" i="45"/>
  <c r="I13" i="45"/>
  <c r="L13" i="45"/>
  <c r="L21" i="45"/>
  <c r="I21" i="45"/>
  <c r="L39" i="45"/>
  <c r="I39" i="45"/>
  <c r="L53" i="45"/>
  <c r="I53" i="45"/>
  <c r="I56" i="45"/>
  <c r="L56" i="45"/>
  <c r="L28" i="45"/>
  <c r="I28" i="45"/>
  <c r="L31" i="45"/>
  <c r="I31" i="45"/>
  <c r="L50" i="45"/>
  <c r="I50" i="45"/>
  <c r="I34" i="45"/>
  <c r="L34" i="45"/>
  <c r="L38" i="45"/>
  <c r="I38" i="45"/>
  <c r="L44" i="45"/>
  <c r="I44" i="45"/>
  <c r="I12" i="45"/>
  <c r="L12" i="45"/>
  <c r="L46" i="45"/>
  <c r="I46" i="45"/>
  <c r="L52" i="45"/>
  <c r="I52" i="45"/>
  <c r="I61" i="45"/>
  <c r="I18" i="45"/>
  <c r="I16" i="45" s="1"/>
  <c r="L18" i="45"/>
  <c r="L16" i="45" s="1"/>
  <c r="L49" i="45"/>
  <c r="I49" i="45"/>
  <c r="L32" i="45"/>
  <c r="I32" i="45"/>
  <c r="I57" i="45"/>
  <c r="L57" i="45"/>
  <c r="L22" i="45"/>
  <c r="I22" i="45"/>
  <c r="L29" i="45"/>
  <c r="I29" i="45"/>
  <c r="L35" i="45"/>
  <c r="I35" i="45"/>
  <c r="L42" i="45"/>
  <c r="I42" i="45"/>
  <c r="L51" i="45"/>
  <c r="I51" i="45"/>
  <c r="I23" i="45"/>
  <c r="L23" i="45"/>
  <c r="L47" i="45"/>
  <c r="I47" i="45"/>
  <c r="I48" i="45"/>
  <c r="I15" i="45"/>
  <c r="I14" i="45" s="1"/>
  <c r="E37" i="8"/>
  <c r="H14" i="8"/>
  <c r="C43" i="8"/>
  <c r="F43" i="8" s="1"/>
  <c r="B43" i="8"/>
  <c r="C40" i="8"/>
  <c r="E40" i="8" s="1"/>
  <c r="B40" i="8"/>
  <c r="C37" i="8"/>
  <c r="F37" i="8" s="1"/>
  <c r="B37" i="8"/>
  <c r="C34" i="8"/>
  <c r="F34" i="8" s="1"/>
  <c r="B34" i="8"/>
  <c r="C31" i="8"/>
  <c r="D31" i="8" s="1"/>
  <c r="B31" i="8"/>
  <c r="C28" i="8"/>
  <c r="D28" i="8" s="1"/>
  <c r="B28" i="8"/>
  <c r="C25" i="8"/>
  <c r="E25" i="8" s="1"/>
  <c r="B25" i="8"/>
  <c r="C22" i="8"/>
  <c r="D22" i="8" s="1"/>
  <c r="B22" i="8"/>
  <c r="B19" i="8"/>
  <c r="C19" i="8"/>
  <c r="D19" i="8" s="1"/>
  <c r="C16" i="8"/>
  <c r="B16" i="8"/>
  <c r="C13" i="8"/>
  <c r="D13" i="8" s="1"/>
  <c r="B13" i="8"/>
  <c r="C10" i="8"/>
  <c r="F10" i="8" s="1"/>
  <c r="B10" i="8"/>
  <c r="E18" i="41"/>
  <c r="E19" i="41"/>
  <c r="J20" i="41"/>
  <c r="C46" i="8" l="1"/>
  <c r="E10" i="8"/>
  <c r="L37" i="45"/>
  <c r="I37" i="45"/>
  <c r="I41" i="45"/>
  <c r="L41" i="45"/>
  <c r="I30" i="45"/>
  <c r="L43" i="45"/>
  <c r="I43" i="45"/>
  <c r="I45" i="45"/>
  <c r="L30" i="45"/>
  <c r="L45" i="45"/>
  <c r="I27" i="45"/>
  <c r="I20" i="45"/>
  <c r="L25" i="45"/>
  <c r="I25" i="45"/>
  <c r="L33" i="45"/>
  <c r="L27" i="45"/>
  <c r="L20" i="45"/>
  <c r="I26" i="45"/>
  <c r="L26" i="45"/>
  <c r="I33" i="45"/>
  <c r="L55" i="45"/>
  <c r="L54" i="45" s="1"/>
  <c r="I55" i="45"/>
  <c r="I54" i="45" s="1"/>
  <c r="L10" i="45"/>
  <c r="I10" i="45"/>
  <c r="L40" i="45" l="1"/>
  <c r="I24" i="45"/>
  <c r="L24" i="45"/>
  <c r="L60" i="45" s="1"/>
  <c r="I40" i="45"/>
  <c r="I67" i="45" l="1"/>
  <c r="L65" i="45"/>
  <c r="N63" i="45"/>
  <c r="L67" i="45"/>
  <c r="I63" i="45"/>
  <c r="L63" i="45"/>
  <c r="I60" i="45"/>
  <c r="I65" i="45" s="1"/>
  <c r="F40" i="8" l="1"/>
  <c r="E13" i="8" l="1"/>
  <c r="E49" i="8" s="1"/>
  <c r="F13" i="8"/>
  <c r="F49" i="8" s="1"/>
  <c r="H40" i="8"/>
  <c r="F50" i="8" l="1"/>
  <c r="E50" i="8"/>
  <c r="A6" i="41" l="1"/>
  <c r="A5" i="41"/>
  <c r="A4" i="41"/>
  <c r="G19" i="41"/>
  <c r="G18" i="41"/>
  <c r="H43" i="8" l="1"/>
  <c r="I19" i="41" l="1"/>
  <c r="I18" i="41"/>
  <c r="G20" i="41" l="1"/>
  <c r="I20" i="41"/>
  <c r="H14" i="41" l="1"/>
  <c r="F14" i="41"/>
  <c r="L475" i="41" l="1"/>
  <c r="I35" i="41"/>
  <c r="G35" i="41"/>
  <c r="I34" i="41"/>
  <c r="G34" i="41"/>
  <c r="I33" i="41"/>
  <c r="G33" i="41"/>
  <c r="I32" i="41"/>
  <c r="G32" i="41"/>
  <c r="I36" i="41" l="1"/>
  <c r="G36" i="41"/>
  <c r="B8" i="22"/>
  <c r="B7" i="22"/>
  <c r="B6" i="22"/>
  <c r="H28" i="41" l="1"/>
  <c r="F28" i="41"/>
  <c r="H37" i="8" l="1"/>
  <c r="C41" i="8" l="1"/>
  <c r="H55" i="8" l="1"/>
  <c r="I57" i="8" s="1"/>
  <c r="E57" i="8" l="1"/>
  <c r="F57" i="8" l="1"/>
  <c r="E21" i="22" l="1"/>
  <c r="D24" i="22"/>
  <c r="D28" i="22" s="1"/>
  <c r="B5" i="8" l="1"/>
  <c r="B4" i="8"/>
  <c r="B3" i="8"/>
  <c r="H31" i="8" l="1"/>
  <c r="H34" i="8" l="1"/>
  <c r="H28" i="8" l="1"/>
  <c r="H22" i="8" l="1"/>
  <c r="H25" i="8" l="1"/>
  <c r="D16" i="8" l="1"/>
  <c r="H16" i="8" l="1"/>
  <c r="H19" i="8" l="1"/>
  <c r="D10" i="8" l="1"/>
  <c r="H10" i="8" l="1"/>
  <c r="D49" i="8" l="1"/>
  <c r="C38" i="8"/>
  <c r="C14" i="8" l="1"/>
  <c r="C44" i="8"/>
  <c r="H13" i="8"/>
  <c r="D57" i="8"/>
  <c r="C26" i="8"/>
  <c r="C32" i="8"/>
  <c r="C29" i="8"/>
  <c r="C47" i="8"/>
  <c r="C23" i="8"/>
  <c r="C11" i="8"/>
  <c r="C20" i="8"/>
  <c r="C35" i="8"/>
  <c r="C17" i="8"/>
  <c r="D52" i="8" l="1"/>
  <c r="E52" i="8" s="1"/>
  <c r="D55" i="8"/>
  <c r="I55" i="8" s="1"/>
  <c r="D50" i="8"/>
  <c r="F52" i="8" l="1"/>
  <c r="E53" i="8"/>
  <c r="D53" i="8"/>
  <c r="F53" i="8" l="1"/>
  <c r="C57" i="8" l="1"/>
</calcChain>
</file>

<file path=xl/sharedStrings.xml><?xml version="1.0" encoding="utf-8"?>
<sst xmlns="http://schemas.openxmlformats.org/spreadsheetml/2006/main" count="405" uniqueCount="289">
  <si>
    <t>ITEM</t>
  </si>
  <si>
    <t>DESCRIÇÃO</t>
  </si>
  <si>
    <t>UN.</t>
  </si>
  <si>
    <t>SERVIÇOS PRELIMINARES</t>
  </si>
  <si>
    <t>2.1</t>
  </si>
  <si>
    <t>3.1</t>
  </si>
  <si>
    <t>3.2</t>
  </si>
  <si>
    <t>4.1</t>
  </si>
  <si>
    <t>4.2</t>
  </si>
  <si>
    <t>5.1</t>
  </si>
  <si>
    <t>CÓDIGO</t>
  </si>
  <si>
    <t>PLANILHA ORÇAMENTÁRIA</t>
  </si>
  <si>
    <t>6.1</t>
  </si>
  <si>
    <t>6.2</t>
  </si>
  <si>
    <t>TOTAL GERAL</t>
  </si>
  <si>
    <t>CRONOGRAMA FÍSICO FINANCEIRO</t>
  </si>
  <si>
    <t>ETAPA</t>
  </si>
  <si>
    <t>SERVIÇO</t>
  </si>
  <si>
    <t>MÊS/ DESEMBOLSO</t>
  </si>
  <si>
    <t>TOTAL ETAPA (R$)</t>
  </si>
  <si>
    <t>7.1</t>
  </si>
  <si>
    <t>7.2</t>
  </si>
  <si>
    <t>8.1</t>
  </si>
  <si>
    <t>9.1</t>
  </si>
  <si>
    <t>10.1</t>
  </si>
  <si>
    <t>10.3</t>
  </si>
  <si>
    <t>11.1</t>
  </si>
  <si>
    <t>11.2</t>
  </si>
  <si>
    <t>12.1</t>
  </si>
  <si>
    <t>12.3</t>
  </si>
  <si>
    <t>TRABALHOS EM TERRA</t>
  </si>
  <si>
    <t>COBERTA</t>
  </si>
  <si>
    <t>PINTURA</t>
  </si>
  <si>
    <t>INSTALAÇÕES ELÉTRICAS</t>
  </si>
  <si>
    <t>DIVERSOS</t>
  </si>
  <si>
    <t>INSTALAÇÕES HIDROSSANITÁRIAS</t>
  </si>
  <si>
    <t>TOTAL (R$):</t>
  </si>
  <si>
    <t>1º MÊS</t>
  </si>
  <si>
    <t>2º MÊS</t>
  </si>
  <si>
    <t>3º MÊS</t>
  </si>
  <si>
    <t>MEDIA/MÊS</t>
  </si>
  <si>
    <t>QUANT.</t>
  </si>
  <si>
    <t>TOTAIS PARCIAIS</t>
  </si>
  <si>
    <t>SINAPI</t>
  </si>
  <si>
    <t>FONTE</t>
  </si>
  <si>
    <t>COMPOSIÇÃO DE BDI PARA SERVIÇOS GERAIS DE EDIFICAÇÕES</t>
  </si>
  <si>
    <t xml:space="preserve">DESCRIÇÃO </t>
  </si>
  <si>
    <t>SIGLA</t>
  </si>
  <si>
    <t>VALOR (*)</t>
  </si>
  <si>
    <t>FAIXA REFERENCIAL - Ref. Acórdão 2622/2013</t>
  </si>
  <si>
    <t xml:space="preserve">Taxa de rateio da Administração Central </t>
  </si>
  <si>
    <t>AC</t>
  </si>
  <si>
    <t xml:space="preserve">Taxa de Despesas Financeiras </t>
  </si>
  <si>
    <t>DF</t>
  </si>
  <si>
    <t>Taxa de Risco</t>
  </si>
  <si>
    <t>R</t>
  </si>
  <si>
    <t>COFINS</t>
  </si>
  <si>
    <t>ISS (**)</t>
  </si>
  <si>
    <t>ISS</t>
  </si>
  <si>
    <t>PIS</t>
  </si>
  <si>
    <t>CONTRIBUIÇÃO PREVIDENCIÁRIA SOBRE RECEITA BRUTA (***)</t>
  </si>
  <si>
    <t>CPRB</t>
  </si>
  <si>
    <t>*</t>
  </si>
  <si>
    <t>I</t>
  </si>
  <si>
    <t>Taxa de Lucro</t>
  </si>
  <si>
    <t>L</t>
  </si>
  <si>
    <t>BDI Resultante</t>
  </si>
  <si>
    <t>Fórmula do BDI conforme Acórdão TCU 2622/2013-P:</t>
  </si>
  <si>
    <t xml:space="preserve">Obs.: </t>
  </si>
  <si>
    <t>(*) Todas as taxas adotadas estão na faixa admissível do Acórdão 2622/2013-P do TCU.</t>
  </si>
  <si>
    <t>Obs.:
1. Acompanhar a questão, pois existe a possibilidade da Lei da Desoneração vencer ou ser revogada.
2. As atividades incluídas na desoneração são as relativas aos grupos 412, 432, 433 e 439 da CNAE 2.0</t>
  </si>
  <si>
    <t>Obs.:</t>
  </si>
  <si>
    <t>Fórmula BDI conforme Acórdão TCU 325/2007:</t>
  </si>
  <si>
    <t xml:space="preserve">Taxa de Tributos (Soma dos itens COFINS, ISS, PIS e CPRB) </t>
  </si>
  <si>
    <t>TOTAIS ACUMULADOS</t>
  </si>
  <si>
    <t>med</t>
  </si>
  <si>
    <t>*med=min</t>
  </si>
  <si>
    <t>min-med</t>
  </si>
  <si>
    <t>(BDI padrão Edificações com CPRB considerando M.O. de 40%)</t>
  </si>
  <si>
    <t>Taxa de Seguro e Taxa de Garantia</t>
  </si>
  <si>
    <t>S + G</t>
  </si>
  <si>
    <t>8.2</t>
  </si>
  <si>
    <t>CUSTO UNIT. S/BDI</t>
  </si>
  <si>
    <t>VALOR UNIT. C/BDI</t>
  </si>
  <si>
    <t>VALOR TOTAL (R$)</t>
  </si>
  <si>
    <t>H</t>
  </si>
  <si>
    <t>Composição</t>
  </si>
  <si>
    <t>M</t>
  </si>
  <si>
    <t xml:space="preserve">--&gt; </t>
  </si>
  <si>
    <t>CONSTRUÇÃO DE TAPUME METÁLICO EM TELHA DE AÇO TRAPEZOIDAL E=0,5MM, FIXADA COM ESTRUTURA DE MADEIRA</t>
  </si>
  <si>
    <t>M2</t>
  </si>
  <si>
    <t>UN</t>
  </si>
  <si>
    <t>93358</t>
  </si>
  <si>
    <t>87879</t>
  </si>
  <si>
    <t>96620</t>
  </si>
  <si>
    <t>M3</t>
  </si>
  <si>
    <t>88485</t>
  </si>
  <si>
    <t>88489</t>
  </si>
  <si>
    <t>89353</t>
  </si>
  <si>
    <t>PLACA DE OBRA EM CHAPA DE ACO GALVANIZADO</t>
  </si>
  <si>
    <t>ESCAVAÇÃO MANUAL DE VALA COM PROFUNDIDADE MENOR OU IGUAL A 1,50 M.</t>
  </si>
  <si>
    <t>LASTRO DE CONCRETO MAGRO, APLICADO EM PISOS OU RADIERS, ESPESSURA DE 5CM.</t>
  </si>
  <si>
    <t>LUMINÁRIA DE EMERGÊNCIA, 30 LEDS, 2W, BATERIA COM AUTONOMIA DE 6 HORAS - FORNECIMENTO E INSTALAÇÃO.</t>
  </si>
  <si>
    <t>LASTRO DE CONCRETO MAGRO, APLICADO EM PISOS OU RADIERS. AF_08/2017</t>
  </si>
  <si>
    <t>CHAPISCO APLICADO EM ALVENARIAS E ESTRUTURAS DE CONCRETO INTERNAS, COM COLHER DE PEDREIRO.  ARGAMASSA TRAÇO 1:3 COM PREPARO EM BETONEIRA 400L. AF_06/2014</t>
  </si>
  <si>
    <t>APLICAÇÃO DE FUNDO SELADOR ACRÍLICO EM PAREDES, UMA DEMÃO. AF_06/2014</t>
  </si>
  <si>
    <t>APLICAÇÃO MANUAL DE PINTURA COM TINTA LÁTEX ACRÍLICA EM PAREDES, DUAS DEMÃOS. AF_06/2014</t>
  </si>
  <si>
    <t>REGISTRO DE GAVETA BRUTO, LATÃO, ROSCÁVEL, 3/4", FORNECIDO E INSTALADO EM RAMAL DE ÁGUA. AF_12/2014</t>
  </si>
  <si>
    <t>001</t>
  </si>
  <si>
    <t>OK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</si>
  <si>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</si>
  <si>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</si>
  <si>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</si>
  <si>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</si>
  <si>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</si>
  <si>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</si>
  <si>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</si>
  <si>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</si>
  <si>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</si>
  <si>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ESCAVAÇÃO MANUAL DE VALA COM PROFUNDIDADE MENOR OU IGUAL A 1,30 M. AF_03/2016</t>
  </si>
  <si>
    <t>COMPOSIÇÕES DE CUSTOS UNITÁRIOS COMPLEMENTARES</t>
  </si>
  <si>
    <t>73611</t>
  </si>
  <si>
    <t>Código de referência (origem dos coeficientes da composição)</t>
  </si>
  <si>
    <t xml:space="preserve">Discriminação do código de referência: </t>
  </si>
  <si>
    <t>Unidade</t>
  </si>
  <si>
    <t>Preço Unitário Custo</t>
  </si>
  <si>
    <t>Quantidade</t>
  </si>
  <si>
    <t>COM DESONERAÇÂO</t>
  </si>
  <si>
    <t>SEM DESONERAÇÂO</t>
  </si>
  <si>
    <t xml:space="preserve">Fonte </t>
  </si>
  <si>
    <t>Código</t>
  </si>
  <si>
    <t>Coeficiente</t>
  </si>
  <si>
    <t>Custo
Unitário</t>
  </si>
  <si>
    <t>Custo
Total</t>
  </si>
  <si>
    <t>SINAPI
INSUMO</t>
  </si>
  <si>
    <t>7271</t>
  </si>
  <si>
    <t xml:space="preserve">UN    </t>
  </si>
  <si>
    <t>SINAPI
COMPOSIÇÃO</t>
  </si>
  <si>
    <t>88309</t>
  </si>
  <si>
    <t>PEDREIRO COM ENCARGOS COMPLEMENTARES</t>
  </si>
  <si>
    <t>88316</t>
  </si>
  <si>
    <t>SERVENTE COM ENCARGOS COMPLEMENTARES</t>
  </si>
  <si>
    <t>Total</t>
  </si>
  <si>
    <t>COMPOSIÇÃO 01</t>
  </si>
  <si>
    <t>COMPOSIÇÃO 02</t>
  </si>
  <si>
    <t>11.0</t>
  </si>
  <si>
    <t>1.0</t>
  </si>
  <si>
    <t>1.1</t>
  </si>
  <si>
    <t>2.0</t>
  </si>
  <si>
    <t>3.0</t>
  </si>
  <si>
    <t>4.0</t>
  </si>
  <si>
    <t>5.0</t>
  </si>
  <si>
    <t>7.0</t>
  </si>
  <si>
    <t>8.0</t>
  </si>
  <si>
    <t>9.0</t>
  </si>
  <si>
    <t>10.0</t>
  </si>
  <si>
    <t>12.0</t>
  </si>
  <si>
    <t>COMPOSIÇÃO</t>
  </si>
  <si>
    <t>SINAPI-PE 73935/2 (AGOSTO/2016)</t>
  </si>
  <si>
    <t>ALVENARIA EM TIJOLO CERAMICO FURADO 9X19X19CM, 1 VEZ (ESPESSURA 19 CM), ASSENTADO EM ARGAMASSA TRACO 1:4 (CIMENTO E AREIA MEDIA), PREPARO MANUAL, JUNTA 1 CM</t>
  </si>
  <si>
    <t>ALVENARIA EM TIJOLO CERAMICO FURADO 9X19X19CM, 1 VEZ (ESPESSURA 19 CM), ASSENTADO EM ARGAMASSA TRACO 1:4 (CIMENTO E AREIA MEDIA), PREPARO MECÂNICO, JUNTAS DE 1 CM</t>
  </si>
  <si>
    <t>88630</t>
  </si>
  <si>
    <t>ARGAMASSA TRAÇO 1:4 (CIMENTO E AREIA MÉDIA), PREPARO MECÂNICO COM BETONEIRA 400 L. AF_08/2014</t>
  </si>
  <si>
    <t>BLOCO CERAMICO / TIJOLO VAZADO PARA ALVENARIA DE VEDACAO, 8 FUROS NA HORIZONTAL, DE 9 X 19 X 19 CM (L XA X C)</t>
  </si>
  <si>
    <t>SINAPI-I</t>
  </si>
  <si>
    <t>10.2</t>
  </si>
  <si>
    <t>11.3</t>
  </si>
  <si>
    <t>11.4</t>
  </si>
  <si>
    <t>12.2</t>
  </si>
  <si>
    <t>(**) A alíquota de ISS no Município do Brejo da Madre de Deus/PE é de 5% sobre os custos de mão de obra. 
Considerou-se para todos os serviços uma proporção de 40% de mão de obra, de modo que a taxa de ISS a incidir sobre os custos unitários dos itens será de 5% x 40% = 2,00%.</t>
  </si>
  <si>
    <t>103782</t>
  </si>
  <si>
    <t>LUMINÁRIA TIPO PLAFON CIRCULAR, DE SOBREPOR, COM LED DE 12/13 W - FORNECIMENTO E INSTALAÇÃO. AF_03/2022</t>
  </si>
  <si>
    <t>10.</t>
  </si>
  <si>
    <t>11.</t>
  </si>
  <si>
    <t>3.3</t>
  </si>
  <si>
    <t>ADMINISTRAÇÃO</t>
  </si>
  <si>
    <t>103689</t>
  </si>
  <si>
    <t>FORNECIMENTO E INSTALAÇÃO DE PLACA DE OBRA COM CHAPA GALVANIZADA E ESTRUTURA DE MADEIRA. AF_03/2022_PS</t>
  </si>
  <si>
    <t>ADMINISTRAÇÃO LOCAL DE OBRA</t>
  </si>
  <si>
    <t>93572</t>
  </si>
  <si>
    <t>93567</t>
  </si>
  <si>
    <t>ENCARREGADO GERAL DE OBRAS COM ENCARGOS COMPLEMENTARES</t>
  </si>
  <si>
    <t>MES</t>
  </si>
  <si>
    <t>ENGENHEIRO CIVIL DE OBRA PLENO COM ENCARGOS COMPLEMENTARES</t>
  </si>
  <si>
    <t>94319</t>
  </si>
  <si>
    <t>ATERRO MANUAL DE VALAS COM SOLO ARGILO-ARENOSO. AF_08/2023</t>
  </si>
  <si>
    <t>104737</t>
  </si>
  <si>
    <t>REATERRO MANUAL DE VALAS, COM PLACA VIBRATÓRIA. AF_08/2023</t>
  </si>
  <si>
    <t>1.2</t>
  </si>
  <si>
    <t>4.3</t>
  </si>
  <si>
    <t>preço m2</t>
  </si>
  <si>
    <t>11.5</t>
  </si>
  <si>
    <t>11.6</t>
  </si>
  <si>
    <t>11.7</t>
  </si>
  <si>
    <t>11.8</t>
  </si>
  <si>
    <r>
      <rPr>
        <b/>
        <u/>
        <sz val="8"/>
        <rFont val="Calibri"/>
        <family val="2"/>
      </rPr>
      <t>COM</t>
    </r>
    <r>
      <rPr>
        <b/>
        <sz val="8"/>
        <rFont val="Calibri"/>
        <family val="2"/>
      </rPr>
      <t xml:space="preserve"> DESON</t>
    </r>
  </si>
  <si>
    <r>
      <rPr>
        <b/>
        <u/>
        <sz val="8"/>
        <rFont val="Calibri"/>
        <family val="2"/>
      </rPr>
      <t>SEM</t>
    </r>
    <r>
      <rPr>
        <b/>
        <sz val="8"/>
        <rFont val="Calibri"/>
        <family val="2"/>
      </rPr>
      <t xml:space="preserve"> DESON</t>
    </r>
  </si>
  <si>
    <r>
      <t xml:space="preserve">ORÇAMENTO </t>
    </r>
    <r>
      <rPr>
        <b/>
        <u/>
        <sz val="8"/>
        <rFont val="Calibri"/>
        <family val="2"/>
      </rPr>
      <t>COM</t>
    </r>
    <r>
      <rPr>
        <b/>
        <sz val="8"/>
        <rFont val="Calibri"/>
        <family val="2"/>
      </rPr>
      <t xml:space="preserve"> DESONERAÇÃO</t>
    </r>
  </si>
  <si>
    <r>
      <t xml:space="preserve">ORÇAMENTO </t>
    </r>
    <r>
      <rPr>
        <b/>
        <u/>
        <sz val="8"/>
        <rFont val="Calibri"/>
        <family val="2"/>
      </rPr>
      <t>SEM</t>
    </r>
    <r>
      <rPr>
        <b/>
        <sz val="8"/>
        <rFont val="Calibri"/>
        <family val="2"/>
      </rPr>
      <t xml:space="preserve"> DESONERAÇÃO</t>
    </r>
  </si>
  <si>
    <t>94992</t>
  </si>
  <si>
    <t>EXECUÇÃO DE PASSEIO (CALÇADA) OU PISO DE CONCRETO COM CONCRETO MOLDADO IN LOCO, FEITO EM OBRA, ACABAMENTO CONVENCIONAL, ESPESSURA 6 CM, ARMADO. AF_08/2022</t>
  </si>
  <si>
    <t>7602</t>
  </si>
  <si>
    <t xml:space="preserve">TORNEIRA DE METAL AMARELO, PARA TANQUE / JARDIM, DE PAREDE, COM BICO PLASTICO, CANO CURTO, AREA EXTERNA, PADRAO POPULAR / USO GERAL, 1/2 " OU 3/4 " (REF 1128)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</si>
  <si>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89446</t>
  </si>
  <si>
    <t>TUBO, PVC, SOLDÁVEL, DN 25MM, INSTALADO EM PRUMADA DE ÁGUA - FORNECIMENTO E INSTALAÇÃO. AF_06/2022</t>
  </si>
  <si>
    <t>10848</t>
  </si>
  <si>
    <t>PLACA DE INAUGURACAO METALICA, *40* CM X *60* CM</t>
  </si>
  <si>
    <t>100434</t>
  </si>
  <si>
    <t>CALHA DE BEIRAL, SEMICIRCULAR DE PVC, DIAMETRO 125 MM, INCLUINDO CABECEIRAS, EMENDAS, BOCAIS, SUPORTES E VEDAÇÕES, EXCLUINDO CONDUTORES, INCLUSO TRANSPORTE VERTICAL. AF_07/2019</t>
  </si>
  <si>
    <t>9.2</t>
  </si>
  <si>
    <r>
      <t xml:space="preserve">De </t>
    </r>
    <r>
      <rPr>
        <b/>
        <sz val="10"/>
        <color theme="1"/>
        <rFont val="Calibri"/>
        <family val="2"/>
      </rPr>
      <t>3,00%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5,50%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4,00%</t>
    </r>
  </si>
  <si>
    <r>
      <t xml:space="preserve">De </t>
    </r>
    <r>
      <rPr>
        <b/>
        <sz val="10"/>
        <color theme="1"/>
        <rFont val="Calibri"/>
        <family val="2"/>
      </rPr>
      <t>0,59%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1,39%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1,23%</t>
    </r>
  </si>
  <si>
    <r>
      <t xml:space="preserve">De </t>
    </r>
    <r>
      <rPr>
        <b/>
        <sz val="10"/>
        <color theme="1"/>
        <rFont val="Calibri"/>
        <family val="2"/>
      </rPr>
      <t>0,97%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1,27%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1,27%</t>
    </r>
  </si>
  <si>
    <r>
      <t xml:space="preserve">De </t>
    </r>
    <r>
      <rPr>
        <b/>
        <sz val="10"/>
        <color theme="1"/>
        <rFont val="Calibri"/>
        <family val="2"/>
      </rPr>
      <t>0,80%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1,00%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0,80%</t>
    </r>
  </si>
  <si>
    <r>
      <t xml:space="preserve">De </t>
    </r>
    <r>
      <rPr>
        <b/>
        <sz val="10"/>
        <color theme="1"/>
        <rFont val="Calibri"/>
        <family val="2"/>
      </rPr>
      <t>6,16%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8,96%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7,40%</t>
    </r>
  </si>
  <si>
    <r>
      <t xml:space="preserve">De </t>
    </r>
    <r>
      <rPr>
        <b/>
        <sz val="10"/>
        <color theme="1"/>
        <rFont val="Calibri"/>
        <family val="2"/>
      </rPr>
      <t>20,34%</t>
    </r>
    <r>
      <rPr>
        <sz val="10"/>
        <color theme="1"/>
        <rFont val="Calibri"/>
        <family val="2"/>
      </rPr>
      <t xml:space="preserve"> até </t>
    </r>
    <r>
      <rPr>
        <b/>
        <sz val="10"/>
        <color theme="1"/>
        <rFont val="Calibri"/>
        <family val="2"/>
      </rPr>
      <t>25,00%</t>
    </r>
    <r>
      <rPr>
        <sz val="10"/>
        <color theme="1"/>
        <rFont val="Calibri"/>
        <family val="2"/>
      </rPr>
      <t xml:space="preserve">; médio = </t>
    </r>
    <r>
      <rPr>
        <b/>
        <sz val="10"/>
        <color theme="1"/>
        <rFont val="Calibri"/>
        <family val="2"/>
      </rPr>
      <t>22,12%</t>
    </r>
  </si>
  <si>
    <r>
      <t xml:space="preserve">(***) Conforme determina a Lei nº 13.161, de 31 de agosto de 2015, que altera a Lei nº 12.546, de 14 de dezembro 2011, para obras de infraestrutura e do setor de construção, foi regulamentada a substituição da contribuição previdenciária patronal de 20% sobre a folha de pagamentos por uma contribuição de 4,50% sobre a receita bruta, sendo facultativa a opção pela contribuição substitutiva. Nesta composição de BDI foi considerada a opção pela contribuição substitutiva, sendo portanto necessário utilizar tabelas de custos </t>
    </r>
    <r>
      <rPr>
        <u/>
        <sz val="11"/>
        <color rgb="FFFF0000"/>
        <rFont val="Calibri"/>
        <family val="2"/>
      </rPr>
      <t>desoneradas</t>
    </r>
    <r>
      <rPr>
        <sz val="11"/>
        <color rgb="FFFF0000"/>
        <rFont val="Calibri"/>
        <family val="2"/>
      </rPr>
      <t xml:space="preserve"> para elaboração do orçamento básico.</t>
    </r>
  </si>
  <si>
    <r>
      <rPr>
        <sz val="12"/>
        <color theme="1"/>
        <rFont val="Calibri"/>
        <family val="2"/>
      </rPr>
      <t xml:space="preserve">    Os custos indiretos são decorrentes da estrutura da obra e da empresa e que não podem ser atribuídos diretamente à execução de um dado serviço.
    Os custos indiretos variam muito, principalmente, em função do local de execução dos serviços, do tipo da obra, impostos incidentes, e ainda com as exigências do edital ou contrato. Devem ser distribuídos pelos custos unitários diretos totais dos serviços na forma de percentual destes.
    Os custos indiretos que mais afetam a construção estão a seguir identificados, entretanto, o engenheiro de custos deve analisar em cada caso sua validade. </t>
    </r>
    <r>
      <rPr>
        <b/>
        <sz val="12"/>
        <color theme="1"/>
        <rFont val="Calibri"/>
        <family val="2"/>
      </rPr>
      <t xml:space="preserve">
</t>
    </r>
  </si>
  <si>
    <t>UND</t>
  </si>
  <si>
    <t>12.</t>
  </si>
  <si>
    <t>ESQUADRIAS</t>
  </si>
  <si>
    <t>INFRAESTRUTURA/ESTRUTURA/VEDAÇÕES</t>
  </si>
  <si>
    <t>KIT DE PORTA-PRONTA DE MADEIRA EM ACABAMENTO MELAMÍNICO BRANCO, FOLHA PESADA OU SUPERPESADA, E BATENTE METÁLICO, 90X210CM, FIXAÇÃO COM ARGAMASSA - FORNECIMENTO E INSTALAÇÃO. AF_12/2019</t>
  </si>
  <si>
    <t>FECHADURA DE EMBUTIR COM CILINDRO, EXTERNA, COMPLETA, ACABAMENTO PADRÃO POPULAR, INCLUSO EXECUÇÃO DE FURO - FORNECIMENTO E INSTALAÇÃO. AF_12/2019</t>
  </si>
  <si>
    <t>PINTURA TINTA DE ACABAMENTO (PIGMENTADA) ESMALTE SINTÉTICO BRILHANTE EM MADEIRA, 2 DEMÃOS. AF_01/2021</t>
  </si>
  <si>
    <t>88495</t>
  </si>
  <si>
    <t>EMASSAMENTO COM MASSA LÁTEX, APLICAÇÃO EM PAREDE, UMA DEMÃO, LIXAMENTO MANUAL. AF_04/2023</t>
  </si>
  <si>
    <t>REVESTIMENTOS PAREDES</t>
  </si>
  <si>
    <t>REVESTIMENTOS PISOS</t>
  </si>
  <si>
    <t>458,02</t>
  </si>
  <si>
    <t>462,29</t>
  </si>
  <si>
    <t>5.512,00</t>
  </si>
  <si>
    <t>6.318,43</t>
  </si>
  <si>
    <t>19.073,38</t>
  </si>
  <si>
    <t>22.082,95</t>
  </si>
  <si>
    <t>499,94</t>
  </si>
  <si>
    <t>511,20</t>
  </si>
  <si>
    <t>23,52</t>
  </si>
  <si>
    <t>26,50</t>
  </si>
  <si>
    <t>002</t>
  </si>
  <si>
    <t>OBRA: REFORMA DO MUSEU HISTÓRICO MUNICIPAL DULCE DE SOUZA PINTO</t>
  </si>
  <si>
    <t>92029</t>
  </si>
  <si>
    <t>INTERRUPTOR PARALELO (1 MÓDULO) COM 1 TOMADA DE EMBUTIR 2P+T 10 A, INCLUINDO SUPORTE E PLACA - FORNECIMENTO E INSTALAÇÃO. AF_03/2023</t>
  </si>
  <si>
    <t>86929</t>
  </si>
  <si>
    <t>TANQUE DE MÁRMORE SINTÉTICO SUSPENSO, 22L OU EQUIVALENTE, INCLUSO SIFÃO FLEXÍVEL EM PVC, VÁLVULA PLÁSTICA E TORNEIRA DE METAL CROMADO PADRÃO POPULAR - FORNECIMENTO E INSTALAÇÃO. AF_01/2020</t>
  </si>
  <si>
    <t>421,39</t>
  </si>
  <si>
    <t>425,51</t>
  </si>
  <si>
    <t>86932</t>
  </si>
  <si>
    <t>VASO SANITÁRIO SIFONADO COM CAIXA ACOPLADA LOUÇA BRANCA - PADRÃO MÉDIO, INCLUSO ENGATE FLEXÍVEL EM METAL CROMADO, 1/2  X 40CM - FORNECIMENTO E INSTALAÇÃO. AF_01/2020</t>
  </si>
  <si>
    <t>541,78</t>
  </si>
  <si>
    <t>545,63</t>
  </si>
  <si>
    <t>93396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</si>
  <si>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</si>
  <si>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>727,36</t>
  </si>
  <si>
    <t>740,18</t>
  </si>
  <si>
    <t>99809</t>
  </si>
  <si>
    <t>LIMPEZA DE PISO DE LADRILHO HIDRÁULICO COM PANO ÚMIDO. AF_04/2019</t>
  </si>
  <si>
    <t>1.206,01</t>
  </si>
  <si>
    <t>100869</t>
  </si>
  <si>
    <t>BARRA DE APOIO RETA, EM ACO INOX POLIDO, COMPRIMENTO 90 CM,  FIXADA NA PAREDE - FORNECIMENTO E INSTALAÇÃO. AF_01/2020</t>
  </si>
  <si>
    <t>376,16</t>
  </si>
  <si>
    <t>379,64</t>
  </si>
  <si>
    <t>DATA BASE: DEZEMBRO/2024</t>
  </si>
  <si>
    <t>LOCAL: CENTRO - BREJO MADRE DE DEUS/PE</t>
  </si>
  <si>
    <t>97631</t>
  </si>
  <si>
    <t>DEMOLIÇÃO DE ARGAMASSAS, DE FORMA MANUAL, SEM REAPROVEITAMENTO. AF_09/2023</t>
  </si>
  <si>
    <t>9,98</t>
  </si>
  <si>
    <t>RECUPERAÇÃO CONCRETO, C/REFORÇO E RECONSTITUIÇÃO “GROUNT”, ESP.=60MM</t>
  </si>
  <si>
    <t>SEINFRA</t>
  </si>
  <si>
    <t>C4738</t>
  </si>
  <si>
    <t>87777</t>
  </si>
  <si>
    <t>EMBOÇO OU MASSA ÚNICA EM ARGAMASSA TRAÇO 1:2:8, PREPARO MANUAL, APLICADA MANUALMENTE EM PANOS DE FACHADA COM PRESENÇA DE VÃOS, ESPESSURA DE 25 MM. AF_08/2022</t>
  </si>
  <si>
    <t>5.2</t>
  </si>
  <si>
    <t>6.0</t>
  </si>
  <si>
    <t>10.4</t>
  </si>
  <si>
    <t>44,72</t>
  </si>
  <si>
    <t>48,47</t>
  </si>
  <si>
    <t>98562</t>
  </si>
  <si>
    <t>IMPERMEABILIZAÇÃO DE SUPERFÍCIE COM ARGAMASSA DE CIMENTO E AREIA, COM ADITIVO IMPERMEABILIZANTE, E = 1,5CM. AF_09/2023</t>
  </si>
  <si>
    <t>99807</t>
  </si>
  <si>
    <t>LIMPEZA DE REVESTIMENTO CERÂMICO EM PAREDE UTILIZANDO DETERGENTE NEUTRO E ESCOVAÇÃO MANUAL. AF_04/2019</t>
  </si>
  <si>
    <t>94219</t>
  </si>
  <si>
    <t>CUMEEIRA E ESPIGÃO PARA TELHA CERÂMICA EMBOÇADA COM ARGAMASSA TRAÇO 1:2:9 (CIMENTO, CAL E AREIA), PARA TELHADOS COM MAIS DE 2 ÁGUAS, INCLUSO TRANSPORTE VERTICAL. AF_07/2019</t>
  </si>
  <si>
    <t>100331</t>
  </si>
  <si>
    <t>RETIRADA E RECOLOCAÇÃO DE  TELHA CERÂMICA CAPA-CANAL, COM MAIS DE DUAS ÁGUAS, INCLUSO IÇAMENTO. AF_07/2019</t>
  </si>
  <si>
    <t>ANDAIME METÁLICO DE ENCAIXE P/FACHADAS-LOCAÇÃO MENSAL</t>
  </si>
  <si>
    <t>C0083</t>
  </si>
  <si>
    <r>
      <t>FONTES DE PREÇOS: SINAPI SETEMBRO/2024 - CO</t>
    </r>
    <r>
      <rPr>
        <b/>
        <u/>
        <sz val="10"/>
        <rFont val="Calibri"/>
        <family val="2"/>
      </rPr>
      <t>M</t>
    </r>
    <r>
      <rPr>
        <b/>
        <sz val="10"/>
        <rFont val="Calibri"/>
        <family val="2"/>
      </rPr>
      <t xml:space="preserve"> DESONERAÇÃO - BDI ADOTADO: 26,53%</t>
    </r>
  </si>
  <si>
    <r>
      <t xml:space="preserve">BONIFICAÇÃO E DESPESAS INDIRETAS - </t>
    </r>
    <r>
      <rPr>
        <b/>
        <u/>
        <sz val="14"/>
        <rFont val="Calibri"/>
        <family val="2"/>
      </rPr>
      <t>COM</t>
    </r>
    <r>
      <rPr>
        <b/>
        <u/>
        <sz val="12"/>
        <rFont val="Calibri"/>
        <family val="2"/>
      </rPr>
      <t xml:space="preserve"> DESONERAÇÃO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</si>
</sst>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 &quot;R$&quot;\ * #,##0.00_ ;_ &quot;R$&quot;\ * \-#,##0.00_ ;_ &quot;R$&quot;\ * &quot;-&quot;??_ ;_ @_ "/>
    <numFmt numFmtId="167" formatCode="_ * #,##0.00_ ;_ * \-#,##0.00_ ;_ * &quot;-&quot;??_ ;_ @_ "/>
    <numFmt numFmtId="168" formatCode="0.0%"/>
    <numFmt numFmtId="169" formatCode="0.000"/>
    <numFmt numFmtId="170" formatCode="_(* #,##0.00_);_(* \(#,##0.00\);_(* \-??_);_(@_)"/>
    <numFmt numFmtId="171" formatCode="0000"/>
    <numFmt numFmtId="172" formatCode="&quot;R$&quot;\ #,##0.00"/>
    <numFmt numFmtId="173" formatCode="0.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Calibri"/>
      <family val="2"/>
      <scheme val="minor"/>
    </font>
    <font>
      <sz val="8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8"/>
      <color rgb="FFFF0000"/>
      <name val="Calibri"/>
      <family val="2"/>
    </font>
    <font>
      <b/>
      <sz val="8"/>
      <color rgb="FFFF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u/>
      <sz val="8"/>
      <name val="Calibri"/>
      <family val="2"/>
    </font>
    <font>
      <b/>
      <u/>
      <sz val="10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</font>
    <font>
      <b/>
      <u/>
      <sz val="14"/>
      <color theme="1"/>
      <name val="Calibri"/>
      <family val="2"/>
    </font>
    <font>
      <b/>
      <u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12"/>
      <name val="Calibri"/>
      <family val="2"/>
    </font>
    <font>
      <b/>
      <u/>
      <sz val="14"/>
      <name val="Calibri"/>
      <family val="2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i/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2"/>
      <color theme="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u/>
      <sz val="11"/>
      <color rgb="FFFF0000"/>
      <name val="Calibri"/>
      <family val="2"/>
    </font>
    <font>
      <sz val="9"/>
      <color rgb="FFFF0000"/>
      <name val="Calibri"/>
      <family val="2"/>
    </font>
    <font>
      <b/>
      <sz val="12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5"/>
      <name val="Calibri"/>
      <family val="2"/>
    </font>
    <font>
      <b/>
      <i/>
      <sz val="8"/>
      <name val="Calibri"/>
      <family val="2"/>
    </font>
    <font>
      <i/>
      <sz val="8"/>
      <name val="Calibri"/>
      <family val="2"/>
    </font>
    <font>
      <b/>
      <sz val="5"/>
      <name val="Calibri"/>
      <family val="2"/>
    </font>
    <font>
      <sz val="5"/>
      <name val="Calibri"/>
      <family val="2"/>
    </font>
    <font>
      <b/>
      <i/>
      <sz val="9"/>
      <name val="Calibri"/>
      <family val="2"/>
    </font>
    <font>
      <sz val="7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0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2" fillId="0" borderId="0" applyFill="0" applyBorder="0" applyAlignment="0" applyProtection="0"/>
    <xf numFmtId="165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0" fontId="1" fillId="0" borderId="0"/>
    <xf numFmtId="170" fontId="2" fillId="0" borderId="0" applyFill="0" applyBorder="0" applyAlignment="0" applyProtection="0"/>
    <xf numFmtId="0" fontId="8" fillId="0" borderId="0"/>
    <xf numFmtId="170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2" fillId="0" borderId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1">
    <xf numFmtId="0" fontId="0" fillId="0" borderId="0" xfId="0"/>
    <xf numFmtId="0" fontId="10" fillId="0" borderId="0" xfId="2" applyFont="1" applyAlignment="1">
      <alignment horizontal="center" vertical="top"/>
    </xf>
    <xf numFmtId="0" fontId="7" fillId="0" borderId="0" xfId="2" applyFont="1" applyAlignment="1">
      <alignment horizontal="right" vertical="justify"/>
    </xf>
    <xf numFmtId="0" fontId="7" fillId="0" borderId="0" xfId="2" applyFont="1" applyAlignment="1">
      <alignment horizontal="center"/>
    </xf>
    <xf numFmtId="4" fontId="7" fillId="0" borderId="0" xfId="2" applyNumberFormat="1" applyFont="1" applyAlignment="1">
      <alignment horizontal="center"/>
    </xf>
    <xf numFmtId="0" fontId="12" fillId="0" borderId="0" xfId="0" applyFont="1"/>
    <xf numFmtId="0" fontId="11" fillId="0" borderId="5" xfId="2" applyFont="1" applyBorder="1" applyAlignment="1">
      <alignment horizontal="center"/>
    </xf>
    <xf numFmtId="0" fontId="7" fillId="0" borderId="5" xfId="0" applyFont="1" applyBorder="1"/>
    <xf numFmtId="4" fontId="7" fillId="0" borderId="5" xfId="0" applyNumberFormat="1" applyFont="1" applyBorder="1"/>
    <xf numFmtId="0" fontId="7" fillId="0" borderId="0" xfId="0" applyFont="1"/>
    <xf numFmtId="4" fontId="7" fillId="0" borderId="0" xfId="0" applyNumberFormat="1" applyFont="1"/>
    <xf numFmtId="0" fontId="10" fillId="0" borderId="0" xfId="2" applyFont="1" applyAlignment="1">
      <alignment horizontal="center"/>
    </xf>
    <xf numFmtId="4" fontId="10" fillId="2" borderId="1" xfId="2" applyNumberFormat="1" applyFont="1" applyFill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left"/>
    </xf>
    <xf numFmtId="0" fontId="14" fillId="0" borderId="0" xfId="2" applyFont="1" applyAlignment="1">
      <alignment horizontal="left" wrapText="1"/>
    </xf>
    <xf numFmtId="0" fontId="15" fillId="0" borderId="0" xfId="0" applyFont="1"/>
    <xf numFmtId="4" fontId="14" fillId="0" borderId="0" xfId="2" applyNumberFormat="1" applyFont="1" applyAlignment="1">
      <alignment horizontal="center"/>
    </xf>
    <xf numFmtId="10" fontId="10" fillId="2" borderId="1" xfId="1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top"/>
    </xf>
    <xf numFmtId="0" fontId="10" fillId="2" borderId="28" xfId="2" applyFont="1" applyFill="1" applyBorder="1" applyAlignment="1">
      <alignment horizontal="center" vertical="center"/>
    </xf>
    <xf numFmtId="0" fontId="10" fillId="2" borderId="29" xfId="2" applyFont="1" applyFill="1" applyBorder="1" applyAlignment="1">
      <alignment horizontal="center" vertical="center"/>
    </xf>
    <xf numFmtId="4" fontId="10" fillId="2" borderId="30" xfId="2" applyNumberFormat="1" applyFont="1" applyFill="1" applyBorder="1" applyAlignment="1">
      <alignment horizontal="center" vertical="center"/>
    </xf>
    <xf numFmtId="4" fontId="10" fillId="2" borderId="29" xfId="2" applyNumberFormat="1" applyFont="1" applyFill="1" applyBorder="1" applyAlignment="1">
      <alignment horizontal="center" vertical="center" wrapText="1"/>
    </xf>
    <xf numFmtId="4" fontId="10" fillId="2" borderId="30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16" borderId="23" xfId="2" applyFont="1" applyFill="1" applyBorder="1" applyAlignment="1">
      <alignment horizontal="center" vertical="top"/>
    </xf>
    <xf numFmtId="0" fontId="10" fillId="16" borderId="1" xfId="2" applyFont="1" applyFill="1" applyBorder="1" applyAlignment="1">
      <alignment horizontal="center" vertical="top"/>
    </xf>
    <xf numFmtId="0" fontId="10" fillId="16" borderId="1" xfId="2" applyFont="1" applyFill="1" applyBorder="1" applyAlignment="1">
      <alignment horizontal="left" vertical="justify"/>
    </xf>
    <xf numFmtId="0" fontId="10" fillId="16" borderId="1" xfId="2" applyFont="1" applyFill="1" applyBorder="1" applyAlignment="1">
      <alignment horizontal="center"/>
    </xf>
    <xf numFmtId="4" fontId="7" fillId="16" borderId="24" xfId="2" applyNumberFormat="1" applyFont="1" applyFill="1" applyBorder="1" applyAlignment="1">
      <alignment horizontal="center"/>
    </xf>
    <xf numFmtId="4" fontId="7" fillId="16" borderId="23" xfId="2" applyNumberFormat="1" applyFont="1" applyFill="1" applyBorder="1" applyAlignment="1">
      <alignment horizontal="center"/>
    </xf>
    <xf numFmtId="4" fontId="7" fillId="16" borderId="1" xfId="2" applyNumberFormat="1" applyFont="1" applyFill="1" applyBorder="1" applyAlignment="1">
      <alignment horizontal="center"/>
    </xf>
    <xf numFmtId="4" fontId="10" fillId="16" borderId="24" xfId="2" applyNumberFormat="1" applyFont="1" applyFill="1" applyBorder="1" applyAlignment="1">
      <alignment horizontal="center"/>
    </xf>
    <xf numFmtId="0" fontId="10" fillId="16" borderId="0" xfId="0" quotePrefix="1" applyFont="1" applyFill="1"/>
    <xf numFmtId="10" fontId="10" fillId="16" borderId="0" xfId="1" applyNumberFormat="1" applyFont="1" applyFill="1" applyBorder="1" applyAlignment="1">
      <alignment horizontal="left"/>
    </xf>
    <xf numFmtId="0" fontId="7" fillId="16" borderId="0" xfId="0" applyFont="1" applyFill="1"/>
    <xf numFmtId="0" fontId="7" fillId="10" borderId="0" xfId="0" applyFont="1" applyFill="1"/>
    <xf numFmtId="0" fontId="10" fillId="0" borderId="23" xfId="2" applyFont="1" applyBorder="1" applyAlignment="1">
      <alignment horizontal="center" vertical="top"/>
    </xf>
    <xf numFmtId="0" fontId="10" fillId="0" borderId="1" xfId="2" applyFont="1" applyBorder="1" applyAlignment="1">
      <alignment horizontal="center" vertical="top"/>
    </xf>
    <xf numFmtId="0" fontId="10" fillId="0" borderId="1" xfId="2" applyFont="1" applyBorder="1" applyAlignment="1">
      <alignment horizontal="left" vertical="justify"/>
    </xf>
    <xf numFmtId="0" fontId="10" fillId="0" borderId="1" xfId="2" applyFont="1" applyBorder="1" applyAlignment="1">
      <alignment horizontal="center"/>
    </xf>
    <xf numFmtId="4" fontId="7" fillId="0" borderId="24" xfId="2" applyNumberFormat="1" applyFont="1" applyBorder="1" applyAlignment="1">
      <alignment horizontal="center"/>
    </xf>
    <xf numFmtId="4" fontId="7" fillId="0" borderId="23" xfId="2" applyNumberFormat="1" applyFont="1" applyBorder="1" applyAlignment="1">
      <alignment horizontal="center"/>
    </xf>
    <xf numFmtId="4" fontId="7" fillId="0" borderId="1" xfId="2" applyNumberFormat="1" applyFont="1" applyBorder="1" applyAlignment="1">
      <alignment horizontal="center"/>
    </xf>
    <xf numFmtId="4" fontId="7" fillId="2" borderId="24" xfId="2" applyNumberFormat="1" applyFont="1" applyFill="1" applyBorder="1" applyAlignment="1">
      <alignment horizontal="center"/>
    </xf>
    <xf numFmtId="4" fontId="7" fillId="2" borderId="23" xfId="2" applyNumberFormat="1" applyFont="1" applyFill="1" applyBorder="1" applyAlignment="1">
      <alignment horizontal="center"/>
    </xf>
    <xf numFmtId="4" fontId="7" fillId="2" borderId="1" xfId="2" applyNumberFormat="1" applyFont="1" applyFill="1" applyBorder="1" applyAlignment="1">
      <alignment horizontal="center"/>
    </xf>
    <xf numFmtId="0" fontId="7" fillId="2" borderId="0" xfId="0" applyFont="1" applyFill="1"/>
    <xf numFmtId="0" fontId="12" fillId="2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13" fillId="10" borderId="0" xfId="0" quotePrefix="1" applyFont="1" applyFill="1"/>
    <xf numFmtId="10" fontId="13" fillId="10" borderId="0" xfId="1" applyNumberFormat="1" applyFont="1" applyFill="1" applyBorder="1" applyAlignment="1">
      <alignment horizontal="left"/>
    </xf>
    <xf numFmtId="0" fontId="13" fillId="8" borderId="0" xfId="0" applyFont="1" applyFill="1"/>
    <xf numFmtId="43" fontId="7" fillId="0" borderId="0" xfId="12" applyFont="1" applyFill="1" applyBorder="1" applyAlignment="1">
      <alignment horizontal="center"/>
    </xf>
    <xf numFmtId="4" fontId="14" fillId="0" borderId="0" xfId="2" applyNumberFormat="1" applyFont="1" applyAlignment="1">
      <alignment horizontal="left" wrapText="1"/>
    </xf>
    <xf numFmtId="4" fontId="15" fillId="0" borderId="0" xfId="2" applyNumberFormat="1" applyFont="1" applyAlignment="1">
      <alignment horizontal="center"/>
    </xf>
    <xf numFmtId="4" fontId="10" fillId="2" borderId="28" xfId="2" applyNumberFormat="1" applyFont="1" applyFill="1" applyBorder="1" applyAlignment="1">
      <alignment horizontal="center" vertical="center" wrapText="1"/>
    </xf>
    <xf numFmtId="4" fontId="7" fillId="0" borderId="25" xfId="2" applyNumberFormat="1" applyFont="1" applyBorder="1" applyAlignment="1">
      <alignment horizontal="center"/>
    </xf>
    <xf numFmtId="4" fontId="7" fillId="0" borderId="26" xfId="2" applyNumberFormat="1" applyFont="1" applyBorder="1" applyAlignment="1">
      <alignment horizontal="center"/>
    </xf>
    <xf numFmtId="4" fontId="7" fillId="0" borderId="27" xfId="2" applyNumberFormat="1" applyFont="1" applyBorder="1" applyAlignment="1">
      <alignment horizontal="center"/>
    </xf>
    <xf numFmtId="4" fontId="7" fillId="16" borderId="23" xfId="2" applyNumberFormat="1" applyFont="1" applyFill="1" applyBorder="1" applyAlignment="1">
      <alignment horizontal="left"/>
    </xf>
    <xf numFmtId="43" fontId="7" fillId="0" borderId="0" xfId="12" applyFont="1" applyFill="1" applyBorder="1"/>
    <xf numFmtId="4" fontId="10" fillId="8" borderId="1" xfId="2" applyNumberFormat="1" applyFont="1" applyFill="1" applyBorder="1" applyAlignment="1">
      <alignment horizontal="center"/>
    </xf>
    <xf numFmtId="4" fontId="18" fillId="8" borderId="1" xfId="2" applyNumberFormat="1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5" fillId="0" borderId="0" xfId="0" applyFont="1" applyAlignment="1">
      <alignment horizontal="center" wrapText="1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6" borderId="7" xfId="0" applyFont="1" applyFill="1" applyBorder="1"/>
    <xf numFmtId="0" fontId="27" fillId="6" borderId="7" xfId="0" applyFont="1" applyFill="1" applyBorder="1" applyAlignment="1">
      <alignment horizontal="center"/>
    </xf>
    <xf numFmtId="0" fontId="26" fillId="0" borderId="7" xfId="0" applyFont="1" applyBorder="1" applyAlignment="1">
      <alignment horizontal="left"/>
    </xf>
    <xf numFmtId="0" fontId="27" fillId="0" borderId="8" xfId="0" applyFont="1" applyBorder="1"/>
    <xf numFmtId="0" fontId="27" fillId="0" borderId="8" xfId="0" applyFont="1" applyBorder="1" applyAlignment="1">
      <alignment horizontal="center"/>
    </xf>
    <xf numFmtId="0" fontId="27" fillId="0" borderId="7" xfId="0" applyFont="1" applyBorder="1"/>
    <xf numFmtId="0" fontId="27" fillId="0" borderId="7" xfId="0" applyFont="1" applyBorder="1" applyAlignment="1">
      <alignment horizontal="center"/>
    </xf>
    <xf numFmtId="10" fontId="18" fillId="5" borderId="7" xfId="1" applyNumberFormat="1" applyFont="1" applyFill="1" applyBorder="1" applyAlignment="1">
      <alignment horizontal="center"/>
    </xf>
    <xf numFmtId="0" fontId="19" fillId="0" borderId="7" xfId="0" applyFont="1" applyBorder="1"/>
    <xf numFmtId="2" fontId="28" fillId="0" borderId="7" xfId="0" applyNumberFormat="1" applyFont="1" applyBorder="1" applyAlignment="1">
      <alignment horizontal="center"/>
    </xf>
    <xf numFmtId="10" fontId="28" fillId="0" borderId="7" xfId="1" applyNumberFormat="1" applyFont="1" applyBorder="1" applyAlignment="1">
      <alignment horizontal="center"/>
    </xf>
    <xf numFmtId="0" fontId="27" fillId="0" borderId="7" xfId="19" applyFont="1" applyBorder="1"/>
    <xf numFmtId="0" fontId="27" fillId="0" borderId="7" xfId="19" applyFont="1" applyBorder="1" applyAlignment="1">
      <alignment horizontal="center"/>
    </xf>
    <xf numFmtId="10" fontId="18" fillId="5" borderId="7" xfId="26" applyNumberFormat="1" applyFont="1" applyFill="1" applyBorder="1" applyAlignment="1">
      <alignment horizontal="center"/>
    </xf>
    <xf numFmtId="0" fontId="19" fillId="0" borderId="7" xfId="0" applyFont="1" applyBorder="1" applyAlignment="1">
      <alignment vertical="center"/>
    </xf>
    <xf numFmtId="10" fontId="18" fillId="0" borderId="7" xfId="1" applyNumberFormat="1" applyFont="1" applyBorder="1" applyAlignment="1">
      <alignment horizontal="center"/>
    </xf>
    <xf numFmtId="169" fontId="29" fillId="0" borderId="0" xfId="0" applyNumberFormat="1" applyFont="1" applyAlignment="1">
      <alignment horizontal="left"/>
    </xf>
    <xf numFmtId="10" fontId="18" fillId="0" borderId="8" xfId="1" applyNumberFormat="1" applyFont="1" applyFill="1" applyBorder="1" applyAlignment="1">
      <alignment horizontal="center"/>
    </xf>
    <xf numFmtId="0" fontId="27" fillId="6" borderId="9" xfId="0" applyFont="1" applyFill="1" applyBorder="1"/>
    <xf numFmtId="0" fontId="30" fillId="6" borderId="10" xfId="0" applyFont="1" applyFill="1" applyBorder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0" fontId="30" fillId="0" borderId="11" xfId="0" applyFont="1" applyBorder="1"/>
    <xf numFmtId="0" fontId="30" fillId="0" borderId="12" xfId="0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0" xfId="0" applyFont="1"/>
    <xf numFmtId="0" fontId="30" fillId="0" borderId="14" xfId="0" applyFont="1" applyBorder="1"/>
    <xf numFmtId="0" fontId="30" fillId="0" borderId="0" xfId="0" applyFont="1" applyAlignment="1">
      <alignment horizontal="center"/>
    </xf>
    <xf numFmtId="0" fontId="30" fillId="0" borderId="15" xfId="0" applyFont="1" applyBorder="1" applyAlignment="1">
      <alignment horizontal="center"/>
    </xf>
    <xf numFmtId="0" fontId="34" fillId="0" borderId="14" xfId="0" applyFont="1" applyBorder="1"/>
    <xf numFmtId="0" fontId="34" fillId="0" borderId="0" xfId="0" applyFont="1" applyAlignment="1">
      <alignment horizontal="center"/>
    </xf>
    <xf numFmtId="0" fontId="34" fillId="0" borderId="15" xfId="0" applyFont="1" applyBorder="1" applyAlignment="1">
      <alignment horizontal="center"/>
    </xf>
    <xf numFmtId="0" fontId="34" fillId="0" borderId="0" xfId="0" applyFont="1"/>
    <xf numFmtId="0" fontId="34" fillId="0" borderId="16" xfId="0" applyFont="1" applyBorder="1"/>
    <xf numFmtId="0" fontId="34" fillId="0" borderId="17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18" fillId="0" borderId="0" xfId="0" applyFont="1"/>
    <xf numFmtId="0" fontId="35" fillId="0" borderId="0" xfId="0" applyFont="1" applyAlignment="1">
      <alignment horizontal="center"/>
    </xf>
    <xf numFmtId="0" fontId="34" fillId="0" borderId="0" xfId="6" applyFont="1"/>
    <xf numFmtId="0" fontId="37" fillId="0" borderId="7" xfId="0" applyFont="1" applyBorder="1" applyAlignment="1">
      <alignment wrapText="1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left" vertical="center"/>
    </xf>
    <xf numFmtId="0" fontId="32" fillId="0" borderId="0" xfId="0" applyFont="1"/>
    <xf numFmtId="0" fontId="10" fillId="2" borderId="0" xfId="0" applyFont="1" applyFill="1" applyAlignment="1">
      <alignment horizontal="center"/>
    </xf>
    <xf numFmtId="0" fontId="7" fillId="11" borderId="7" xfId="40" applyFont="1" applyFill="1" applyBorder="1" applyAlignment="1">
      <alignment horizontal="center" vertical="center" wrapText="1"/>
    </xf>
    <xf numFmtId="165" fontId="10" fillId="9" borderId="26" xfId="9" applyFont="1" applyFill="1" applyBorder="1" applyAlignment="1">
      <alignment horizontal="right" vertical="distributed" wrapText="1"/>
    </xf>
    <xf numFmtId="165" fontId="10" fillId="9" borderId="1" xfId="9" applyFont="1" applyFill="1" applyBorder="1" applyAlignment="1">
      <alignment horizontal="right" vertical="distributed" wrapText="1"/>
    </xf>
    <xf numFmtId="2" fontId="10" fillId="9" borderId="32" xfId="9" applyNumberFormat="1" applyFont="1" applyFill="1" applyBorder="1" applyAlignment="1">
      <alignment horizontal="center" vertical="distributed" wrapText="1"/>
    </xf>
    <xf numFmtId="172" fontId="7" fillId="0" borderId="0" xfId="0" applyNumberFormat="1" applyFont="1"/>
    <xf numFmtId="171" fontId="40" fillId="9" borderId="1" xfId="9" applyNumberFormat="1" applyFont="1" applyFill="1" applyBorder="1" applyAlignment="1">
      <alignment horizontal="justify" vertical="distributed" wrapText="1"/>
    </xf>
    <xf numFmtId="165" fontId="39" fillId="9" borderId="1" xfId="9" applyFont="1" applyFill="1" applyBorder="1" applyAlignment="1">
      <alignment horizontal="justify" vertical="distributed" wrapText="1"/>
    </xf>
    <xf numFmtId="165" fontId="39" fillId="9" borderId="32" xfId="9" applyFont="1" applyFill="1" applyBorder="1" applyAlignment="1">
      <alignment horizontal="justify" vertical="distributed" wrapText="1"/>
    </xf>
    <xf numFmtId="165" fontId="39" fillId="9" borderId="40" xfId="9" applyFont="1" applyFill="1" applyBorder="1" applyAlignment="1">
      <alignment vertical="distributed" wrapText="1"/>
    </xf>
    <xf numFmtId="0" fontId="40" fillId="0" borderId="0" xfId="0" applyFont="1"/>
    <xf numFmtId="171" fontId="10" fillId="2" borderId="1" xfId="9" applyNumberFormat="1" applyFont="1" applyFill="1" applyBorder="1" applyAlignment="1">
      <alignment horizontal="center" vertical="center" wrapText="1"/>
    </xf>
    <xf numFmtId="165" fontId="10" fillId="2" borderId="1" xfId="9" applyFont="1" applyFill="1" applyBorder="1" applyAlignment="1">
      <alignment horizontal="center" vertical="center" wrapText="1"/>
    </xf>
    <xf numFmtId="165" fontId="10" fillId="2" borderId="32" xfId="9" applyFont="1" applyFill="1" applyBorder="1" applyAlignment="1">
      <alignment horizontal="center" vertical="center" wrapText="1"/>
    </xf>
    <xf numFmtId="165" fontId="10" fillId="14" borderId="39" xfId="9" applyFont="1" applyFill="1" applyBorder="1" applyAlignment="1">
      <alignment horizontal="center" vertical="center" wrapText="1"/>
    </xf>
    <xf numFmtId="165" fontId="10" fillId="2" borderId="40" xfId="9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9" borderId="1" xfId="9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justify" vertical="center" wrapText="1"/>
    </xf>
    <xf numFmtId="0" fontId="7" fillId="0" borderId="32" xfId="0" applyFont="1" applyBorder="1" applyAlignment="1">
      <alignment horizontal="center" vertical="distributed"/>
    </xf>
    <xf numFmtId="173" fontId="7" fillId="15" borderId="39" xfId="41" applyNumberFormat="1" applyFont="1" applyFill="1" applyBorder="1" applyAlignment="1">
      <alignment horizontal="center" vertical="distributed" wrapText="1"/>
    </xf>
    <xf numFmtId="0" fontId="7" fillId="6" borderId="39" xfId="9" applyNumberFormat="1" applyFont="1" applyFill="1" applyBorder="1" applyAlignment="1">
      <alignment horizontal="center" vertical="distributed" wrapText="1"/>
    </xf>
    <xf numFmtId="2" fontId="7" fillId="6" borderId="39" xfId="9" applyNumberFormat="1" applyFont="1" applyFill="1" applyBorder="1" applyAlignment="1">
      <alignment horizontal="center" vertical="distributed" wrapText="1"/>
    </xf>
    <xf numFmtId="49" fontId="7" fillId="9" borderId="1" xfId="9" quotePrefix="1" applyNumberFormat="1" applyFont="1" applyFill="1" applyBorder="1" applyAlignment="1">
      <alignment horizontal="center" vertical="center" wrapText="1"/>
    </xf>
    <xf numFmtId="44" fontId="7" fillId="0" borderId="0" xfId="82" applyFont="1"/>
    <xf numFmtId="0" fontId="7" fillId="0" borderId="1" xfId="0" applyFont="1" applyBorder="1"/>
    <xf numFmtId="165" fontId="14" fillId="14" borderId="7" xfId="9" applyFont="1" applyFill="1" applyBorder="1" applyAlignment="1">
      <alignment horizontal="center" vertical="distributed" wrapText="1"/>
    </xf>
    <xf numFmtId="44" fontId="7" fillId="0" borderId="0" xfId="15" applyFont="1" applyBorder="1"/>
    <xf numFmtId="0" fontId="7" fillId="0" borderId="31" xfId="0" applyFont="1" applyBorder="1"/>
    <xf numFmtId="0" fontId="12" fillId="0" borderId="41" xfId="0" applyFont="1" applyBorder="1"/>
    <xf numFmtId="0" fontId="7" fillId="0" borderId="41" xfId="0" applyFont="1" applyBorder="1"/>
    <xf numFmtId="165" fontId="10" fillId="4" borderId="40" xfId="9" applyFont="1" applyFill="1" applyBorder="1" applyAlignment="1">
      <alignment horizontal="center" vertical="center" wrapText="1"/>
    </xf>
    <xf numFmtId="165" fontId="10" fillId="3" borderId="6" xfId="9" applyFont="1" applyFill="1" applyBorder="1" applyAlignment="1">
      <alignment horizontal="center" vertical="center" wrapText="1"/>
    </xf>
    <xf numFmtId="0" fontId="7" fillId="12" borderId="39" xfId="9" applyNumberFormat="1" applyFont="1" applyFill="1" applyBorder="1" applyAlignment="1" applyProtection="1">
      <alignment horizontal="center" vertical="center"/>
      <protection locked="0"/>
    </xf>
    <xf numFmtId="0" fontId="7" fillId="13" borderId="19" xfId="9" applyNumberFormat="1" applyFont="1" applyFill="1" applyBorder="1" applyAlignment="1" applyProtection="1">
      <alignment horizontal="center" vertical="center"/>
      <protection locked="0"/>
    </xf>
    <xf numFmtId="165" fontId="12" fillId="0" borderId="0" xfId="0" applyNumberFormat="1" applyFont="1"/>
    <xf numFmtId="0" fontId="10" fillId="5" borderId="0" xfId="0" applyFont="1" applyFill="1" applyAlignment="1">
      <alignment horizontal="center"/>
    </xf>
    <xf numFmtId="4" fontId="10" fillId="16" borderId="7" xfId="2" applyNumberFormat="1" applyFont="1" applyFill="1" applyBorder="1" applyAlignment="1">
      <alignment horizontal="center"/>
    </xf>
    <xf numFmtId="43" fontId="10" fillId="16" borderId="1" xfId="2" applyNumberFormat="1" applyFont="1" applyFill="1" applyBorder="1" applyAlignment="1">
      <alignment horizontal="center"/>
    </xf>
    <xf numFmtId="10" fontId="42" fillId="16" borderId="7" xfId="1" applyNumberFormat="1" applyFont="1" applyFill="1" applyBorder="1" applyAlignment="1">
      <alignment horizontal="center"/>
    </xf>
    <xf numFmtId="0" fontId="45" fillId="0" borderId="0" xfId="0" applyFont="1"/>
    <xf numFmtId="10" fontId="43" fillId="7" borderId="7" xfId="1" applyNumberFormat="1" applyFont="1" applyFill="1" applyBorder="1" applyAlignment="1">
      <alignment horizontal="center"/>
    </xf>
    <xf numFmtId="10" fontId="43" fillId="0" borderId="0" xfId="1" applyNumberFormat="1" applyFont="1" applyFill="1" applyBorder="1" applyAlignment="1">
      <alignment horizontal="center"/>
    </xf>
    <xf numFmtId="4" fontId="10" fillId="0" borderId="43" xfId="2" applyNumberFormat="1" applyFont="1" applyBorder="1" applyAlignment="1">
      <alignment horizontal="center"/>
    </xf>
    <xf numFmtId="10" fontId="43" fillId="0" borderId="44" xfId="1" applyNumberFormat="1" applyFont="1" applyFill="1" applyBorder="1" applyAlignment="1">
      <alignment horizontal="center"/>
    </xf>
    <xf numFmtId="43" fontId="42" fillId="4" borderId="7" xfId="12" applyFont="1" applyFill="1" applyBorder="1" applyAlignment="1">
      <alignment horizontal="center"/>
    </xf>
    <xf numFmtId="168" fontId="46" fillId="4" borderId="7" xfId="1" applyNumberFormat="1" applyFont="1" applyFill="1" applyBorder="1" applyAlignment="1">
      <alignment horizontal="center"/>
    </xf>
    <xf numFmtId="0" fontId="39" fillId="2" borderId="0" xfId="0" applyFont="1" applyFill="1"/>
    <xf numFmtId="4" fontId="10" fillId="4" borderId="1" xfId="2" applyNumberFormat="1" applyFont="1" applyFill="1" applyBorder="1" applyAlignment="1">
      <alignment horizontal="center"/>
    </xf>
    <xf numFmtId="165" fontId="10" fillId="4" borderId="1" xfId="2" applyNumberFormat="1" applyFont="1" applyFill="1" applyBorder="1" applyAlignment="1">
      <alignment horizontal="center"/>
    </xf>
    <xf numFmtId="43" fontId="10" fillId="7" borderId="1" xfId="12" applyFont="1" applyFill="1" applyBorder="1" applyAlignment="1">
      <alignment horizontal="center"/>
    </xf>
    <xf numFmtId="43" fontId="47" fillId="0" borderId="0" xfId="0" applyNumberFormat="1" applyFont="1"/>
    <xf numFmtId="0" fontId="10" fillId="16" borderId="48" xfId="2" applyFont="1" applyFill="1" applyBorder="1" applyAlignment="1">
      <alignment horizontal="right" vertical="top"/>
    </xf>
    <xf numFmtId="4" fontId="10" fillId="16" borderId="49" xfId="2" applyNumberFormat="1" applyFont="1" applyFill="1" applyBorder="1" applyAlignment="1">
      <alignment horizontal="center"/>
    </xf>
    <xf numFmtId="10" fontId="43" fillId="7" borderId="49" xfId="1" applyNumberFormat="1" applyFont="1" applyFill="1" applyBorder="1" applyAlignment="1">
      <alignment horizontal="center"/>
    </xf>
    <xf numFmtId="0" fontId="10" fillId="0" borderId="50" xfId="2" applyFont="1" applyBorder="1" applyAlignment="1">
      <alignment horizontal="center" vertical="center"/>
    </xf>
    <xf numFmtId="10" fontId="43" fillId="0" borderId="51" xfId="1" applyNumberFormat="1" applyFont="1" applyFill="1" applyBorder="1" applyAlignment="1">
      <alignment horizontal="center"/>
    </xf>
    <xf numFmtId="43" fontId="42" fillId="4" borderId="49" xfId="12" applyFont="1" applyFill="1" applyBorder="1" applyAlignment="1">
      <alignment horizontal="center"/>
    </xf>
    <xf numFmtId="168" fontId="46" fillId="4" borderId="49" xfId="1" applyNumberFormat="1" applyFont="1" applyFill="1" applyBorder="1" applyAlignment="1">
      <alignment horizontal="center"/>
    </xf>
    <xf numFmtId="10" fontId="43" fillId="0" borderId="52" xfId="1" applyNumberFormat="1" applyFont="1" applyFill="1" applyBorder="1" applyAlignment="1">
      <alignment horizontal="center"/>
    </xf>
    <xf numFmtId="0" fontId="10" fillId="0" borderId="50" xfId="2" applyFont="1" applyBorder="1" applyAlignment="1">
      <alignment horizontal="center" vertical="top"/>
    </xf>
    <xf numFmtId="0" fontId="10" fillId="0" borderId="52" xfId="0" applyFont="1" applyBorder="1"/>
    <xf numFmtId="0" fontId="11" fillId="0" borderId="2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4" fontId="11" fillId="0" borderId="3" xfId="2" applyNumberFormat="1" applyFont="1" applyBorder="1" applyAlignment="1">
      <alignment horizontal="center"/>
    </xf>
    <xf numFmtId="0" fontId="11" fillId="0" borderId="4" xfId="2" applyFont="1" applyBorder="1" applyAlignment="1">
      <alignment horizontal="center"/>
    </xf>
    <xf numFmtId="4" fontId="10" fillId="12" borderId="20" xfId="2" applyNumberFormat="1" applyFont="1" applyFill="1" applyBorder="1" applyAlignment="1">
      <alignment horizontal="center" vertical="center" wrapText="1"/>
    </xf>
    <xf numFmtId="4" fontId="10" fillId="12" borderId="21" xfId="2" applyNumberFormat="1" applyFont="1" applyFill="1" applyBorder="1" applyAlignment="1">
      <alignment horizontal="center" vertical="center" wrapText="1"/>
    </xf>
    <xf numFmtId="4" fontId="10" fillId="12" borderId="22" xfId="2" applyNumberFormat="1" applyFont="1" applyFill="1" applyBorder="1" applyAlignment="1">
      <alignment horizontal="center" vertical="center" wrapText="1"/>
    </xf>
    <xf numFmtId="4" fontId="10" fillId="17" borderId="20" xfId="2" applyNumberFormat="1" applyFont="1" applyFill="1" applyBorder="1" applyAlignment="1">
      <alignment horizontal="center" vertical="center" wrapText="1"/>
    </xf>
    <xf numFmtId="4" fontId="10" fillId="17" borderId="21" xfId="2" applyNumberFormat="1" applyFont="1" applyFill="1" applyBorder="1" applyAlignment="1">
      <alignment horizontal="center" vertical="center" wrapText="1"/>
    </xf>
    <xf numFmtId="4" fontId="10" fillId="17" borderId="22" xfId="2" applyNumberFormat="1" applyFont="1" applyFill="1" applyBorder="1" applyAlignment="1">
      <alignment horizontal="center" vertical="center" wrapText="1"/>
    </xf>
    <xf numFmtId="0" fontId="39" fillId="2" borderId="53" xfId="2" applyFont="1" applyFill="1" applyBorder="1" applyAlignment="1">
      <alignment horizontal="center" vertical="center"/>
    </xf>
    <xf numFmtId="0" fontId="39" fillId="2" borderId="54" xfId="2" applyFont="1" applyFill="1" applyBorder="1" applyAlignment="1">
      <alignment horizontal="center" vertical="center"/>
    </xf>
    <xf numFmtId="4" fontId="39" fillId="2" borderId="54" xfId="2" applyNumberFormat="1" applyFont="1" applyFill="1" applyBorder="1" applyAlignment="1">
      <alignment horizontal="center" vertical="center"/>
    </xf>
    <xf numFmtId="4" fontId="39" fillId="2" borderId="55" xfId="2" applyNumberFormat="1" applyFont="1" applyFill="1" applyBorder="1" applyAlignment="1">
      <alignment horizontal="center" vertical="center"/>
    </xf>
    <xf numFmtId="0" fontId="24" fillId="0" borderId="0" xfId="2" applyFont="1" applyAlignment="1">
      <alignment horizontal="center"/>
    </xf>
    <xf numFmtId="0" fontId="10" fillId="2" borderId="45" xfId="2" applyFont="1" applyFill="1" applyBorder="1" applyAlignment="1">
      <alignment horizontal="center" vertical="center"/>
    </xf>
    <xf numFmtId="0" fontId="10" fillId="2" borderId="46" xfId="2" applyFont="1" applyFill="1" applyBorder="1" applyAlignment="1">
      <alignment horizontal="center" vertical="center"/>
    </xf>
    <xf numFmtId="0" fontId="10" fillId="2" borderId="46" xfId="2" applyFont="1" applyFill="1" applyBorder="1" applyAlignment="1">
      <alignment horizontal="center" vertical="center" wrapText="1"/>
    </xf>
    <xf numFmtId="4" fontId="10" fillId="2" borderId="46" xfId="2" applyNumberFormat="1" applyFont="1" applyFill="1" applyBorder="1" applyAlignment="1">
      <alignment horizontal="center"/>
    </xf>
    <xf numFmtId="4" fontId="10" fillId="2" borderId="47" xfId="2" applyNumberFormat="1" applyFont="1" applyFill="1" applyBorder="1" applyAlignment="1">
      <alignment horizontal="center"/>
    </xf>
    <xf numFmtId="0" fontId="10" fillId="16" borderId="48" xfId="2" applyFont="1" applyFill="1" applyBorder="1" applyAlignment="1">
      <alignment horizontal="center" vertical="center"/>
    </xf>
    <xf numFmtId="0" fontId="10" fillId="16" borderId="7" xfId="2" applyFont="1" applyFill="1" applyBorder="1" applyAlignment="1">
      <alignment horizontal="center" vertical="center"/>
    </xf>
    <xf numFmtId="0" fontId="39" fillId="2" borderId="48" xfId="2" applyFont="1" applyFill="1" applyBorder="1" applyAlignment="1">
      <alignment horizontal="center" vertical="center"/>
    </xf>
    <xf numFmtId="0" fontId="39" fillId="2" borderId="7" xfId="2" applyFont="1" applyFill="1" applyBorder="1" applyAlignment="1">
      <alignment horizontal="center" vertical="center"/>
    </xf>
    <xf numFmtId="0" fontId="14" fillId="0" borderId="0" xfId="2" applyFont="1" applyAlignment="1">
      <alignment horizontal="left" wrapText="1"/>
    </xf>
    <xf numFmtId="165" fontId="39" fillId="4" borderId="7" xfId="9" applyFont="1" applyFill="1" applyBorder="1" applyAlignment="1">
      <alignment horizontal="center" vertical="distributed" wrapText="1"/>
    </xf>
    <xf numFmtId="165" fontId="39" fillId="3" borderId="7" xfId="9" applyFont="1" applyFill="1" applyBorder="1" applyAlignment="1">
      <alignment horizontal="center" vertical="distributed" wrapText="1"/>
    </xf>
    <xf numFmtId="0" fontId="11" fillId="16" borderId="33" xfId="0" applyFont="1" applyFill="1" applyBorder="1" applyAlignment="1">
      <alignment horizontal="center" vertical="center" wrapText="1"/>
    </xf>
    <xf numFmtId="0" fontId="11" fillId="16" borderId="34" xfId="0" applyFont="1" applyFill="1" applyBorder="1" applyAlignment="1">
      <alignment horizontal="center" vertical="center" wrapText="1"/>
    </xf>
    <xf numFmtId="0" fontId="11" fillId="16" borderId="35" xfId="0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horizontal="center" vertical="center" wrapText="1"/>
    </xf>
    <xf numFmtId="0" fontId="11" fillId="16" borderId="37" xfId="0" applyFont="1" applyFill="1" applyBorder="1" applyAlignment="1">
      <alignment horizontal="center" vertical="center" wrapText="1"/>
    </xf>
    <xf numFmtId="0" fontId="11" fillId="16" borderId="38" xfId="0" applyFont="1" applyFill="1" applyBorder="1" applyAlignment="1">
      <alignment horizontal="center" vertical="center" wrapText="1"/>
    </xf>
    <xf numFmtId="0" fontId="10" fillId="0" borderId="26" xfId="9" applyNumberFormat="1" applyFont="1" applyBorder="1" applyAlignment="1">
      <alignment horizontal="center" vertical="distributed" wrapText="1"/>
    </xf>
    <xf numFmtId="165" fontId="10" fillId="9" borderId="1" xfId="9" applyFont="1" applyFill="1" applyBorder="1" applyAlignment="1">
      <alignment horizontal="right" vertical="center" wrapText="1"/>
    </xf>
    <xf numFmtId="172" fontId="18" fillId="12" borderId="7" xfId="9" applyNumberFormat="1" applyFont="1" applyFill="1" applyBorder="1" applyAlignment="1">
      <alignment horizontal="center" vertical="center" wrapText="1"/>
    </xf>
    <xf numFmtId="172" fontId="18" fillId="13" borderId="7" xfId="9" applyNumberFormat="1" applyFont="1" applyFill="1" applyBorder="1" applyAlignment="1">
      <alignment horizontal="center" vertical="center" wrapText="1"/>
    </xf>
    <xf numFmtId="0" fontId="10" fillId="2" borderId="1" xfId="9" applyNumberFormat="1" applyFont="1" applyFill="1" applyBorder="1" applyAlignment="1">
      <alignment horizontal="left" vertical="distributed" wrapText="1"/>
    </xf>
    <xf numFmtId="0" fontId="10" fillId="2" borderId="31" xfId="9" applyNumberFormat="1" applyFont="1" applyFill="1" applyBorder="1" applyAlignment="1">
      <alignment horizontal="left" vertical="distributed" wrapText="1"/>
    </xf>
    <xf numFmtId="165" fontId="10" fillId="9" borderId="42" xfId="9" applyFont="1" applyFill="1" applyBorder="1" applyAlignment="1">
      <alignment horizontal="center" vertical="distributed" wrapText="1"/>
    </xf>
    <xf numFmtId="165" fontId="10" fillId="9" borderId="43" xfId="9" applyFont="1" applyFill="1" applyBorder="1" applyAlignment="1">
      <alignment horizontal="center" vertical="distributed" wrapText="1"/>
    </xf>
    <xf numFmtId="171" fontId="14" fillId="9" borderId="26" xfId="9" applyNumberFormat="1" applyFont="1" applyFill="1" applyBorder="1" applyAlignment="1">
      <alignment horizontal="center" vertical="distributed" wrapText="1"/>
    </xf>
    <xf numFmtId="171" fontId="14" fillId="9" borderId="1" xfId="9" applyNumberFormat="1" applyFont="1" applyFill="1" applyBorder="1" applyAlignment="1">
      <alignment horizontal="center" vertical="distributed" wrapText="1"/>
    </xf>
    <xf numFmtId="0" fontId="41" fillId="6" borderId="9" xfId="0" applyFont="1" applyFill="1" applyBorder="1" applyAlignment="1">
      <alignment horizontal="center" vertical="center"/>
    </xf>
    <xf numFmtId="0" fontId="41" fillId="6" borderId="8" xfId="0" applyFont="1" applyFill="1" applyBorder="1" applyAlignment="1">
      <alignment horizontal="center" vertical="center"/>
    </xf>
    <xf numFmtId="0" fontId="41" fillId="6" borderId="10" xfId="0" applyFont="1" applyFill="1" applyBorder="1" applyAlignment="1">
      <alignment horizontal="center" vertical="center"/>
    </xf>
    <xf numFmtId="0" fontId="35" fillId="0" borderId="0" xfId="6" applyFont="1" applyAlignment="1">
      <alignment horizontal="justify" wrapText="1"/>
    </xf>
    <xf numFmtId="0" fontId="34" fillId="0" borderId="0" xfId="19" applyFont="1" applyAlignment="1">
      <alignment horizontal="justify" wrapText="1"/>
    </xf>
    <xf numFmtId="0" fontId="38" fillId="0" borderId="9" xfId="0" applyFont="1" applyBorder="1" applyAlignment="1">
      <alignment horizontal="left" vertical="justify" wrapText="1"/>
    </xf>
    <xf numFmtId="0" fontId="38" fillId="0" borderId="8" xfId="0" applyFont="1" applyBorder="1" applyAlignment="1">
      <alignment horizontal="left" vertical="justify" wrapText="1"/>
    </xf>
    <xf numFmtId="0" fontId="38" fillId="0" borderId="10" xfId="0" applyFont="1" applyBorder="1" applyAlignment="1">
      <alignment horizontal="left" vertical="justify" wrapText="1"/>
    </xf>
    <xf numFmtId="0" fontId="20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left" vertical="top" wrapText="1"/>
    </xf>
    <xf numFmtId="0" fontId="10" fillId="0" borderId="0" xfId="2" applyFont="1" applyBorder="1" applyAlignment="1">
      <alignment horizontal="center" vertical="center"/>
    </xf>
    <xf numFmtId="4" fontId="10" fillId="0" borderId="0" xfId="2" applyNumberFormat="1" applyFont="1" applyBorder="1" applyAlignment="1">
      <alignment horizontal="center"/>
    </xf>
    <xf numFmtId="0" fontId="10" fillId="0" borderId="0" xfId="2" applyFont="1" applyBorder="1" applyAlignment="1">
      <alignment horizontal="center" vertical="top"/>
    </xf>
    <xf numFmtId="0" fontId="10" fillId="0" borderId="0" xfId="0" applyFont="1" applyBorder="1"/>
    <xf numFmtId="0" fontId="10" fillId="2" borderId="7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 wrapText="1"/>
    </xf>
    <xf numFmtId="4" fontId="10" fillId="2" borderId="7" xfId="2" applyNumberFormat="1" applyFont="1" applyFill="1" applyBorder="1" applyAlignment="1">
      <alignment horizontal="center"/>
    </xf>
    <xf numFmtId="0" fontId="10" fillId="0" borderId="7" xfId="2" applyFont="1" applyBorder="1" applyAlignment="1">
      <alignment horizontal="left" vertical="justify"/>
    </xf>
    <xf numFmtId="0" fontId="10" fillId="0" borderId="7" xfId="2" applyFont="1" applyBorder="1" applyAlignment="1">
      <alignment horizontal="center"/>
    </xf>
    <xf numFmtId="4" fontId="10" fillId="0" borderId="7" xfId="2" applyNumberFormat="1" applyFont="1" applyBorder="1" applyAlignment="1">
      <alignment horizontal="center"/>
    </xf>
    <xf numFmtId="0" fontId="10" fillId="16" borderId="7" xfId="2" applyFont="1" applyFill="1" applyBorder="1" applyAlignment="1">
      <alignment horizontal="left" vertical="justify"/>
    </xf>
    <xf numFmtId="0" fontId="44" fillId="0" borderId="7" xfId="2" applyFont="1" applyBorder="1" applyAlignment="1">
      <alignment horizontal="left" vertical="justify"/>
    </xf>
    <xf numFmtId="0" fontId="44" fillId="0" borderId="7" xfId="2" applyFont="1" applyBorder="1" applyAlignment="1">
      <alignment horizontal="center"/>
    </xf>
    <xf numFmtId="4" fontId="44" fillId="0" borderId="7" xfId="2" applyNumberFormat="1" applyFont="1" applyBorder="1" applyAlignment="1">
      <alignment horizontal="center"/>
    </xf>
    <xf numFmtId="0" fontId="45" fillId="0" borderId="7" xfId="0" applyFont="1" applyBorder="1" applyAlignment="1">
      <alignment horizontal="left" vertical="top" wrapText="1"/>
    </xf>
    <xf numFmtId="10" fontId="43" fillId="0" borderId="7" xfId="1" applyNumberFormat="1" applyFont="1" applyFill="1" applyBorder="1" applyAlignment="1">
      <alignment horizontal="center"/>
    </xf>
    <xf numFmtId="0" fontId="10" fillId="2" borderId="48" xfId="2" applyFont="1" applyFill="1" applyBorder="1" applyAlignment="1">
      <alignment horizontal="center" vertical="center"/>
    </xf>
    <xf numFmtId="4" fontId="10" fillId="2" borderId="49" xfId="2" applyNumberFormat="1" applyFont="1" applyFill="1" applyBorder="1" applyAlignment="1">
      <alignment horizontal="center"/>
    </xf>
    <xf numFmtId="0" fontId="10" fillId="0" borderId="48" xfId="2" applyFont="1" applyBorder="1" applyAlignment="1">
      <alignment horizontal="right" vertical="top"/>
    </xf>
    <xf numFmtId="4" fontId="10" fillId="0" borderId="49" xfId="2" applyNumberFormat="1" applyFont="1" applyBorder="1" applyAlignment="1">
      <alignment horizontal="center"/>
    </xf>
    <xf numFmtId="0" fontId="44" fillId="0" borderId="48" xfId="2" applyFont="1" applyBorder="1" applyAlignment="1">
      <alignment horizontal="right" vertical="top"/>
    </xf>
    <xf numFmtId="4" fontId="44" fillId="0" borderId="49" xfId="2" applyNumberFormat="1" applyFont="1" applyBorder="1" applyAlignment="1">
      <alignment horizontal="center"/>
    </xf>
    <xf numFmtId="10" fontId="43" fillId="0" borderId="49" xfId="1" applyNumberFormat="1" applyFont="1" applyFill="1" applyBorder="1" applyAlignment="1">
      <alignment horizontal="center"/>
    </xf>
    <xf numFmtId="0" fontId="13" fillId="0" borderId="25" xfId="2" applyFont="1" applyFill="1" applyBorder="1" applyAlignment="1">
      <alignment horizontal="center" vertical="top"/>
    </xf>
    <xf numFmtId="0" fontId="13" fillId="0" borderId="26" xfId="2" applyFont="1" applyFill="1" applyBorder="1" applyAlignment="1">
      <alignment horizontal="center" vertical="top"/>
    </xf>
    <xf numFmtId="0" fontId="13" fillId="0" borderId="26" xfId="2" applyFont="1" applyFill="1" applyBorder="1" applyAlignment="1">
      <alignment horizontal="center" vertical="justify"/>
    </xf>
    <xf numFmtId="0" fontId="13" fillId="0" borderId="26" xfId="2" applyFont="1" applyFill="1" applyBorder="1" applyAlignment="1">
      <alignment horizontal="center"/>
    </xf>
    <xf numFmtId="4" fontId="12" fillId="0" borderId="27" xfId="2" applyNumberFormat="1" applyFont="1" applyFill="1" applyBorder="1" applyAlignment="1">
      <alignment horizontal="center"/>
    </xf>
    <xf numFmtId="4" fontId="7" fillId="0" borderId="25" xfId="2" applyNumberFormat="1" applyFont="1" applyFill="1" applyBorder="1" applyAlignment="1">
      <alignment horizontal="center"/>
    </xf>
    <xf numFmtId="4" fontId="7" fillId="0" borderId="26" xfId="2" applyNumberFormat="1" applyFont="1" applyFill="1" applyBorder="1" applyAlignment="1">
      <alignment horizontal="center"/>
    </xf>
    <xf numFmtId="4" fontId="7" fillId="0" borderId="27" xfId="2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23" xfId="2" applyFont="1" applyFill="1" applyBorder="1" applyAlignment="1">
      <alignment horizontal="center" vertical="top"/>
    </xf>
    <xf numFmtId="0" fontId="10" fillId="0" borderId="1" xfId="2" applyFont="1" applyFill="1" applyBorder="1" applyAlignment="1">
      <alignment horizontal="center" vertical="top"/>
    </xf>
    <xf numFmtId="0" fontId="10" fillId="0" borderId="1" xfId="2" quotePrefix="1" applyFont="1" applyFill="1" applyBorder="1" applyAlignment="1">
      <alignment horizontal="center" vertical="top"/>
    </xf>
    <xf numFmtId="0" fontId="10" fillId="0" borderId="1" xfId="2" applyFont="1" applyFill="1" applyBorder="1" applyAlignment="1">
      <alignment horizontal="justify" vertical="justify"/>
    </xf>
    <xf numFmtId="0" fontId="10" fillId="0" borderId="1" xfId="2" applyFont="1" applyFill="1" applyBorder="1" applyAlignment="1">
      <alignment horizontal="center"/>
    </xf>
    <xf numFmtId="4" fontId="7" fillId="0" borderId="24" xfId="2" applyNumberFormat="1" applyFont="1" applyFill="1" applyBorder="1" applyAlignment="1">
      <alignment horizontal="center"/>
    </xf>
    <xf numFmtId="4" fontId="7" fillId="0" borderId="23" xfId="2" applyNumberFormat="1" applyFont="1" applyFill="1" applyBorder="1" applyAlignment="1">
      <alignment horizontal="center"/>
    </xf>
    <xf numFmtId="4" fontId="7" fillId="0" borderId="1" xfId="2" applyNumberFormat="1" applyFont="1" applyFill="1" applyBorder="1" applyAlignment="1">
      <alignment horizontal="center"/>
    </xf>
    <xf numFmtId="0" fontId="7" fillId="0" borderId="0" xfId="0" applyFont="1" applyFill="1"/>
    <xf numFmtId="0" fontId="10" fillId="0" borderId="0" xfId="0" applyFont="1" applyFill="1" applyAlignment="1">
      <alignment horizontal="center"/>
    </xf>
    <xf numFmtId="4" fontId="7" fillId="0" borderId="0" xfId="2" applyNumberFormat="1" applyFont="1" applyFill="1" applyAlignment="1">
      <alignment horizontal="center"/>
    </xf>
    <xf numFmtId="0" fontId="10" fillId="0" borderId="1" xfId="2" applyFont="1" applyFill="1" applyBorder="1" applyAlignment="1">
      <alignment horizontal="justify" vertical="justify" wrapText="1"/>
    </xf>
    <xf numFmtId="0" fontId="7" fillId="0" borderId="0" xfId="0" applyFont="1" applyFill="1" applyAlignment="1">
      <alignment horizontal="right"/>
    </xf>
    <xf numFmtId="0" fontId="10" fillId="0" borderId="1" xfId="2" quotePrefix="1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12" borderId="20" xfId="2" applyFont="1" applyFill="1" applyBorder="1" applyAlignment="1">
      <alignment horizontal="center" vertical="center" wrapText="1"/>
    </xf>
    <xf numFmtId="0" fontId="11" fillId="12" borderId="21" xfId="2" applyFont="1" applyFill="1" applyBorder="1" applyAlignment="1">
      <alignment horizontal="center" vertical="center" wrapText="1"/>
    </xf>
    <xf numFmtId="0" fontId="11" fillId="12" borderId="22" xfId="2" applyFont="1" applyFill="1" applyBorder="1" applyAlignment="1">
      <alignment horizontal="center" vertical="center" wrapText="1"/>
    </xf>
    <xf numFmtId="4" fontId="7" fillId="12" borderId="28" xfId="2" applyNumberFormat="1" applyFont="1" applyFill="1" applyBorder="1" applyAlignment="1">
      <alignment horizontal="left"/>
    </xf>
    <xf numFmtId="4" fontId="10" fillId="12" borderId="29" xfId="2" applyNumberFormat="1" applyFont="1" applyFill="1" applyBorder="1" applyAlignment="1">
      <alignment horizontal="center"/>
    </xf>
    <xf numFmtId="4" fontId="18" fillId="12" borderId="30" xfId="2" applyNumberFormat="1" applyFont="1" applyFill="1" applyBorder="1" applyAlignment="1">
      <alignment horizontal="center" vertical="center"/>
    </xf>
    <xf numFmtId="4" fontId="10" fillId="12" borderId="28" xfId="2" applyNumberFormat="1" applyFont="1" applyFill="1" applyBorder="1" applyAlignment="1">
      <alignment horizontal="left"/>
    </xf>
    <xf numFmtId="0" fontId="7" fillId="12" borderId="0" xfId="0" applyFont="1" applyFill="1"/>
  </cellXfs>
  <cellStyles count="110">
    <cellStyle name="Moeda" xfId="82" builtinId="4"/>
    <cellStyle name="Moeda 2" xfId="10" xr:uid="{00000000-0005-0000-0000-000001000000}"/>
    <cellStyle name="Moeda 3" xfId="15" xr:uid="{00000000-0005-0000-0000-000002000000}"/>
    <cellStyle name="Moeda 3 2" xfId="45" xr:uid="{EED6F780-9E54-4F2F-BDFE-858F292F8FDC}"/>
    <cellStyle name="Moeda 3 2 2" xfId="88" xr:uid="{6B88F45B-5F20-44FC-95BC-02802EB16013}"/>
    <cellStyle name="Moeda 3 3" xfId="84" xr:uid="{193CCDDB-4B84-459F-8A5C-70E187552AE7}"/>
    <cellStyle name="Moeda 4" xfId="72" xr:uid="{308A825F-D538-40D0-89DD-1787A6B292B8}"/>
    <cellStyle name="Moeda 5" xfId="109" xr:uid="{47DD4A9E-9827-46B9-8230-9A87920BC746}"/>
    <cellStyle name="Normal" xfId="0" builtinId="0"/>
    <cellStyle name="Normal 10" xfId="63" xr:uid="{68841A04-6E19-4600-B5F1-70E48D02EA93}"/>
    <cellStyle name="Normal 10 2" xfId="81" xr:uid="{9F964DA3-2AD4-4AD6-95DA-9C281DAE8197}"/>
    <cellStyle name="Normal 19" xfId="58" xr:uid="{DE612FF0-C77A-4370-9241-4DDACB7FCD44}"/>
    <cellStyle name="Normal 2" xfId="3" xr:uid="{00000000-0005-0000-0000-000004000000}"/>
    <cellStyle name="Normal 2 2" xfId="5" xr:uid="{00000000-0005-0000-0000-000005000000}"/>
    <cellStyle name="Normal 2 2 2" xfId="57" xr:uid="{C7EBEF00-CF54-4E90-9C20-CE0BBA4A3F18}"/>
    <cellStyle name="Normal 2 2 3" xfId="70" xr:uid="{AA6EE323-46E7-4326-8A9C-569D1BA6C2FE}"/>
    <cellStyle name="Normal 2 3" xfId="16" xr:uid="{00000000-0005-0000-0000-000006000000}"/>
    <cellStyle name="Normal 2 3 2" xfId="17" xr:uid="{00000000-0005-0000-0000-000007000000}"/>
    <cellStyle name="Normal 2 4" xfId="18" xr:uid="{00000000-0005-0000-0000-000008000000}"/>
    <cellStyle name="Normal 2 5" xfId="38" xr:uid="{00000000-0005-0000-0000-000009000000}"/>
    <cellStyle name="Normal 2 6" xfId="68" xr:uid="{F08EA3B4-B9A1-496C-BAB9-2312383868C1}"/>
    <cellStyle name="Normal 3" xfId="6" xr:uid="{00000000-0005-0000-0000-00000A000000}"/>
    <cellStyle name="Normal 3 2" xfId="19" xr:uid="{00000000-0005-0000-0000-00000B000000}"/>
    <cellStyle name="Normal 3 2 2" xfId="20" xr:uid="{00000000-0005-0000-0000-00000C000000}"/>
    <cellStyle name="Normal 3 2 3" xfId="36" xr:uid="{00000000-0005-0000-0000-00000D000000}"/>
    <cellStyle name="Normal 3 3" xfId="21" xr:uid="{00000000-0005-0000-0000-00000E000000}"/>
    <cellStyle name="Normal 4" xfId="11" xr:uid="{00000000-0005-0000-0000-00000F000000}"/>
    <cellStyle name="Normal 4 2" xfId="13" xr:uid="{00000000-0005-0000-0000-000010000000}"/>
    <cellStyle name="Normal 4 2 2" xfId="51" xr:uid="{01633513-2C32-4E51-909A-583D9D54FBED}"/>
    <cellStyle name="Normal 5" xfId="14" xr:uid="{00000000-0005-0000-0000-000011000000}"/>
    <cellStyle name="Normal 5 3" xfId="52" xr:uid="{9614A879-9E33-4041-820C-2FC000AEA9A9}"/>
    <cellStyle name="Normal 6" xfId="22" xr:uid="{00000000-0005-0000-0000-000012000000}"/>
    <cellStyle name="Normal 7" xfId="23" xr:uid="{00000000-0005-0000-0000-000013000000}"/>
    <cellStyle name="Normal 7 2" xfId="60" xr:uid="{C35FF795-C6AC-4ECC-A8DA-DB81FCAA035A}"/>
    <cellStyle name="Normal 8" xfId="56" xr:uid="{445DE8F1-FF5E-4BB4-9CDE-379E69B5C615}"/>
    <cellStyle name="Normal 8 2" xfId="80" xr:uid="{B1F98701-FB86-40BF-BEB2-FDDB71D9C2C3}"/>
    <cellStyle name="Normal 9" xfId="62" xr:uid="{D57DECCA-D3D9-4183-9A05-2DC6E6690DA5}"/>
    <cellStyle name="Normal_cronograma 6 meses 2" xfId="2" xr:uid="{00000000-0005-0000-0000-000014000000}"/>
    <cellStyle name="Normal_Pesquisa no referencial 10 de maio de 2013" xfId="40" xr:uid="{3C7B7850-80CD-4A18-8FEA-91D854FEA48B}"/>
    <cellStyle name="Porcentagem" xfId="1" builtinId="5"/>
    <cellStyle name="Porcentagem 2" xfId="7" xr:uid="{00000000-0005-0000-0000-000016000000}"/>
    <cellStyle name="Porcentagem 2 2" xfId="24" xr:uid="{00000000-0005-0000-0000-000017000000}"/>
    <cellStyle name="Porcentagem 2 2 2" xfId="25" xr:uid="{00000000-0005-0000-0000-000018000000}"/>
    <cellStyle name="Porcentagem 3" xfId="26" xr:uid="{00000000-0005-0000-0000-000019000000}"/>
    <cellStyle name="Porcentagem 4" xfId="53" xr:uid="{DD551FBE-25FE-4F2B-A525-3DB712C4DA07}"/>
    <cellStyle name="Porcentagem 5" xfId="67" xr:uid="{71DD4BC3-6A64-46CF-9255-B1B6777DB907}"/>
    <cellStyle name="Porcentagem 6" xfId="61" xr:uid="{7E322EE9-5C01-4EB6-B626-8604B2877290}"/>
    <cellStyle name="Separador de milhares 2" xfId="8" xr:uid="{00000000-0005-0000-0000-00001A000000}"/>
    <cellStyle name="Separador de milhares 2 2" xfId="27" xr:uid="{00000000-0005-0000-0000-00001B000000}"/>
    <cellStyle name="Separador de milhares 2 2 2" xfId="28" xr:uid="{00000000-0005-0000-0000-00001C000000}"/>
    <cellStyle name="Separador de milhares 2 2 2 2" xfId="46" xr:uid="{F5A24B16-D8AE-4B39-AD01-7B0607BF66B5}"/>
    <cellStyle name="Separador de milhares 2 2 2 2 2" xfId="73" xr:uid="{A9C630EB-6D7E-4D7A-A631-99F0E34D33BC}"/>
    <cellStyle name="Separador de milhares 2 2 2 2 2 2" xfId="102" xr:uid="{F6783A7C-8F7A-404B-84D6-069606D45D5E}"/>
    <cellStyle name="Separador de milhares 2 2 2 2 3" xfId="89" xr:uid="{B95A2970-364A-4F2C-9950-18E70F79DA2C}"/>
    <cellStyle name="Separador de milhares 3" xfId="4" xr:uid="{00000000-0005-0000-0000-00001D000000}"/>
    <cellStyle name="Separador de milhares 3 2" xfId="35" xr:uid="{00000000-0005-0000-0000-00001E000000}"/>
    <cellStyle name="Separador de milhares 3 3" xfId="42" xr:uid="{F9698006-172E-4AA3-B0A8-3EA52AC203E8}"/>
    <cellStyle name="Separador de milhares 3 3 2" xfId="69" xr:uid="{3894E608-B0B2-4E6B-8A7D-324961924474}"/>
    <cellStyle name="Separador de milhares 3 3 2 2" xfId="100" xr:uid="{853414F0-0405-4277-87C5-D035A2E74356}"/>
    <cellStyle name="Separador de milhares 3 3 3" xfId="85" xr:uid="{AA891F8D-4C56-4428-807A-424BBB730593}"/>
    <cellStyle name="Separador de milhares 4" xfId="29" xr:uid="{00000000-0005-0000-0000-00001F000000}"/>
    <cellStyle name="Separador de milhares 4 2" xfId="30" xr:uid="{00000000-0005-0000-0000-000020000000}"/>
    <cellStyle name="Separador de milhares 4 2 2" xfId="48" xr:uid="{9DFE85F6-79F5-40AC-9E5F-E06BE2C140A6}"/>
    <cellStyle name="Separador de milhares 4 2 2 2" xfId="75" xr:uid="{263D1D94-327B-47B9-B532-CD7F732CBFEB}"/>
    <cellStyle name="Separador de milhares 4 2 2 2 2" xfId="104" xr:uid="{EA2C6056-6D15-4CEB-B20F-141FCC26EBDA}"/>
    <cellStyle name="Separador de milhares 4 2 2 3" xfId="91" xr:uid="{52D44340-3DDE-47A6-9638-4FAF070637F3}"/>
    <cellStyle name="Separador de milhares 4 3" xfId="31" xr:uid="{00000000-0005-0000-0000-000021000000}"/>
    <cellStyle name="Separador de milhares 4 4" xfId="37" xr:uid="{00000000-0005-0000-0000-000022000000}"/>
    <cellStyle name="Separador de milhares 4 5" xfId="47" xr:uid="{0866ABD1-9EC8-4ACF-BC5E-6D1182E408E2}"/>
    <cellStyle name="Separador de milhares 4 5 2" xfId="74" xr:uid="{D9F2B8EF-DA7F-4F99-9C22-5A387755416E}"/>
    <cellStyle name="Separador de milhares 4 5 2 2" xfId="103" xr:uid="{40E49E9F-2C2A-459F-8FBB-1602E4222A77}"/>
    <cellStyle name="Separador de milhares 4 5 3" xfId="90" xr:uid="{03AB87A7-AA47-4D64-B702-77CD9280C47F}"/>
    <cellStyle name="Separador de milhares 5" xfId="32" xr:uid="{00000000-0005-0000-0000-000023000000}"/>
    <cellStyle name="Separador de milhares 5 2" xfId="49" xr:uid="{3D6E587F-D29E-4539-9094-E4C145D41E4C}"/>
    <cellStyle name="Separador de milhares 5 2 2" xfId="76" xr:uid="{C8247E73-9D14-4427-906C-DD8A6F37DA82}"/>
    <cellStyle name="Separador de milhares 5 2 2 2" xfId="105" xr:uid="{4EA4C110-88A2-4A77-AB3B-1CD7780400D7}"/>
    <cellStyle name="Separador de milhares 5 2 3" xfId="92" xr:uid="{62A9E2B4-EFB2-4BD1-97A9-BF35C4A512CB}"/>
    <cellStyle name="Vírgula" xfId="12" builtinId="3"/>
    <cellStyle name="Vírgula 2" xfId="9" xr:uid="{00000000-0005-0000-0000-000025000000}"/>
    <cellStyle name="Vírgula 2 2" xfId="33" xr:uid="{00000000-0005-0000-0000-000026000000}"/>
    <cellStyle name="Vírgula 2 2 2" xfId="41" xr:uid="{8BCF6FCD-88E4-4A55-90F8-FE38DBBF9A7B}"/>
    <cellStyle name="Vírgula 2 2 3" xfId="39" xr:uid="{00000000-0005-0000-0000-000027000000}"/>
    <cellStyle name="Vírgula 2 3" xfId="59" xr:uid="{C71585FD-C291-464A-8CF0-0416EFF06C77}"/>
    <cellStyle name="Vírgula 2 3 2" xfId="66" xr:uid="{B986A298-88DA-4F9A-A31B-EB1920D39A3D}"/>
    <cellStyle name="Vírgula 2 3 2 2" xfId="99" xr:uid="{38409B55-7FA7-47EA-B842-A26641479883}"/>
    <cellStyle name="Vírgula 2 3 3" xfId="96" xr:uid="{E49B5250-6725-4E17-A507-BC5332FE8BEC}"/>
    <cellStyle name="Vírgula 2 4" xfId="54" xr:uid="{B5BF8353-720E-4EFE-A35F-BF4C8D9552C3}"/>
    <cellStyle name="Vírgula 2 4 2" xfId="78" xr:uid="{EA72ECE4-75FF-48B6-BBB9-F95D11997EA1}"/>
    <cellStyle name="Vírgula 2 4 2 2" xfId="107" xr:uid="{B6EB4A67-AE64-4394-A4CB-84FAC05C69DE}"/>
    <cellStyle name="Vírgula 2 4 3" xfId="94" xr:uid="{09B09C05-CC49-4F3E-BA48-61382D19E52F}"/>
    <cellStyle name="Vírgula 2 5" xfId="43" xr:uid="{76A9ACDC-CF4B-4178-94F8-F68AEC136D93}"/>
    <cellStyle name="Vírgula 2 5 2" xfId="65" xr:uid="{30549838-FCAD-48D8-B5A2-5F001166A489}"/>
    <cellStyle name="Vírgula 2 5 2 2" xfId="98" xr:uid="{0007ED9B-8591-4A61-8938-94D2BAF7951C}"/>
    <cellStyle name="Vírgula 2 5 3" xfId="86" xr:uid="{AE354D5C-A45E-4A4C-A940-2DD7BC5A6C8D}"/>
    <cellStyle name="Vírgula 3" xfId="34" xr:uid="{00000000-0005-0000-0000-000028000000}"/>
    <cellStyle name="Vírgula 3 2" xfId="50" xr:uid="{CB86E8ED-1A42-4496-84E9-F81DEF2A4037}"/>
    <cellStyle name="Vírgula 3 2 2" xfId="77" xr:uid="{E1DCA4F0-1078-40C0-B8DF-071EBD6E65BD}"/>
    <cellStyle name="Vírgula 3 2 2 2" xfId="106" xr:uid="{4769C6E8-C836-4A42-87B5-175ABBC920EA}"/>
    <cellStyle name="Vírgula 3 2 3" xfId="93" xr:uid="{E9B75AD9-7B20-422C-9165-83303690278F}"/>
    <cellStyle name="Vírgula 4" xfId="55" xr:uid="{2FA18064-4B86-4C88-9411-4251D79A588F}"/>
    <cellStyle name="Vírgula 4 2" xfId="79" xr:uid="{021E03CB-6E58-4AEB-B4B9-DFE9428B2F4D}"/>
    <cellStyle name="Vírgula 4 2 2" xfId="108" xr:uid="{68F10CE3-D02D-47B2-841A-F8D2DF194AF6}"/>
    <cellStyle name="Vírgula 4 3" xfId="95" xr:uid="{8BA59536-B9AF-424F-B415-7A5133A6A4F0}"/>
    <cellStyle name="Vírgula 5" xfId="44" xr:uid="{FED1BA4D-5ADC-4BEB-BF5A-1C058410CF05}"/>
    <cellStyle name="Vírgula 5 2" xfId="64" xr:uid="{60510FB0-DAB8-4980-B4BE-5CC0B84DA83E}"/>
    <cellStyle name="Vírgula 5 2 2" xfId="97" xr:uid="{3020A91C-02A9-46BB-BE8F-26D99C2D514E}"/>
    <cellStyle name="Vírgula 5 3" xfId="87" xr:uid="{F9304D7E-3D12-41A6-A184-D102DB742774}"/>
    <cellStyle name="Vírgula 6" xfId="71" xr:uid="{EB0B241A-9D01-43C6-A29D-2E2B0BDB71E4}"/>
    <cellStyle name="Vírgula 6 2" xfId="101" xr:uid="{2065B71D-63F4-48B0-9AC6-C07DC807E819}"/>
    <cellStyle name="Vírgula 7" xfId="83" xr:uid="{0E67E367-E016-4868-90CB-7E881AE97424}"/>
  </cellStyles>
  <dxfs count="2"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condense val="0"/>
        <extend val="0"/>
      </font>
      <fill>
        <patternFill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38100</xdr:colOff>
      <xdr:row>16</xdr:row>
      <xdr:rowOff>0</xdr:rowOff>
    </xdr:from>
    <xdr:to>
      <xdr:col>16</xdr:col>
      <xdr:colOff>619125</xdr:colOff>
      <xdr:row>17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15AF9C2-467E-4B46-99C9-B8F7B0014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192250" y="10829925"/>
          <a:ext cx="2276475" cy="2857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57151</xdr:colOff>
      <xdr:row>61</xdr:row>
      <xdr:rowOff>11301</xdr:rowOff>
    </xdr:from>
    <xdr:to>
      <xdr:col>1</xdr:col>
      <xdr:colOff>4000501</xdr:colOff>
      <xdr:row>64</xdr:row>
      <xdr:rowOff>152401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33351" y="15213201"/>
          <a:ext cx="3943350" cy="76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BDI =     (</a:t>
          </a:r>
          <a:r>
            <a:rPr lang="pt-BR" sz="1100" u="sng"/>
            <a:t>1+AC/100)x(1+DF/100)x(1+R/100)x(1+l/100</a:t>
          </a:r>
          <a:r>
            <a:rPr lang="pt-BR" sz="1100"/>
            <a:t>)  </a:t>
          </a:r>
          <a:r>
            <a:rPr lang="pt-BR" sz="1100" baseline="0"/>
            <a:t> -1        x100</a:t>
          </a:r>
        </a:p>
        <a:p>
          <a:r>
            <a:rPr lang="pt-BR" sz="1100" baseline="0"/>
            <a:t>                                                1-      </a:t>
          </a:r>
          <a:r>
            <a:rPr lang="pt-BR" sz="1100" u="sng" baseline="0"/>
            <a:t>    l   .           </a:t>
          </a:r>
        </a:p>
        <a:p>
          <a:r>
            <a:rPr lang="pt-BR" sz="1100" baseline="0"/>
            <a:t>                                                           100</a:t>
          </a:r>
          <a:endParaRPr lang="pt-BR" sz="1100"/>
        </a:p>
      </xdr:txBody>
    </xdr:sp>
    <xdr:clientData/>
  </xdr:twoCellAnchor>
  <xdr:twoCellAnchor>
    <xdr:from>
      <xdr:col>1</xdr:col>
      <xdr:colOff>581025</xdr:colOff>
      <xdr:row>61</xdr:row>
      <xdr:rowOff>19050</xdr:rowOff>
    </xdr:from>
    <xdr:to>
      <xdr:col>1</xdr:col>
      <xdr:colOff>3190875</xdr:colOff>
      <xdr:row>64</xdr:row>
      <xdr:rowOff>95250</xdr:rowOff>
    </xdr:to>
    <xdr:sp macro="" textlink="">
      <xdr:nvSpPr>
        <xdr:cNvPr id="3" name="Colchete dup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15220950"/>
          <a:ext cx="2609850" cy="7048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457200</xdr:colOff>
      <xdr:row>61</xdr:row>
      <xdr:rowOff>0</xdr:rowOff>
    </xdr:from>
    <xdr:to>
      <xdr:col>1</xdr:col>
      <xdr:colOff>3415393</xdr:colOff>
      <xdr:row>64</xdr:row>
      <xdr:rowOff>142874</xdr:rowOff>
    </xdr:to>
    <xdr:sp macro="" textlink="">
      <xdr:nvSpPr>
        <xdr:cNvPr id="4" name="Chave dupl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533400" y="15201900"/>
          <a:ext cx="2958193" cy="771524"/>
        </a:xfrm>
        <a:prstGeom prst="brace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1876425</xdr:colOff>
      <xdr:row>62</xdr:row>
      <xdr:rowOff>95250</xdr:rowOff>
    </xdr:from>
    <xdr:to>
      <xdr:col>1</xdr:col>
      <xdr:colOff>2333625</xdr:colOff>
      <xdr:row>64</xdr:row>
      <xdr:rowOff>57149</xdr:rowOff>
    </xdr:to>
    <xdr:sp macro="" textlink="">
      <xdr:nvSpPr>
        <xdr:cNvPr id="5" name="Colchete dup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952625" y="15506700"/>
          <a:ext cx="457200" cy="380999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1571624</xdr:colOff>
      <xdr:row>62</xdr:row>
      <xdr:rowOff>57150</xdr:rowOff>
    </xdr:from>
    <xdr:to>
      <xdr:col>1</xdr:col>
      <xdr:colOff>2419349</xdr:colOff>
      <xdr:row>64</xdr:row>
      <xdr:rowOff>142875</xdr:rowOff>
    </xdr:to>
    <xdr:sp macro="" textlink="">
      <xdr:nvSpPr>
        <xdr:cNvPr id="6" name="Colchete dupl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647824" y="15468600"/>
          <a:ext cx="847725" cy="50482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32</xdr:row>
          <xdr:rowOff>152400</xdr:rowOff>
        </xdr:from>
        <xdr:to>
          <xdr:col>1</xdr:col>
          <xdr:colOff>4648200</xdr:colOff>
          <xdr:row>36</xdr:row>
          <xdr:rowOff>161925</xdr:rowOff>
        </xdr:to>
        <xdr:sp macro="" textlink="">
          <xdr:nvSpPr>
            <xdr:cNvPr id="13313" name="Object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ERNANDO\Downloads\Sec.%20Direitos%20Humanos\Ger&#234;ncia%20de%20Projetos\UFRPE\44.003%20-%20Pr&#233;dio%20de%206%20pavimentos\CD%20-%20VERS&#195;O%20FINAL25-09-07\PR&#201;DIO%20DE%206%20PAVIMENTOS\OR&#199;AMENTOS\orca-elet-refinaria%20por%20bloc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&amp;B%20-%20Prefeituras\Bom%20Jardim\-%20Passagens%20Molhadas%20(CAIXA)%20-%20&#218;ltimo%20Ajuste\Or&#231;amento%20-%20Passagens%20Molhadas\Vers&#227;o%20passada\MEMORIAS%20DE%20CALCULO%20PMS%20BJ%20_rev10%20_final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rives%20compartilhados\BREJO%20DA%20MADRE%20DE%20DEUS\_PROJETOS\2022\_CAIXA%20-%20923519-2021%20-%20Constru&#231;&#227;o%20de%20pra&#231;a%20p&#250;blica%20(Mirante)\_Licita&#231;&#227;o\Or&#231;amento\PO-PLQ-CFF%20PRACA+PAVIMENTACAO%20923519-2021%20REV5.xlsm" TargetMode="External"/><Relationship Id="rId1" Type="http://schemas.openxmlformats.org/officeDocument/2006/relationships/externalLinkPath" Target="/Drives%20compartilhados/BREJO%20DA%20MADRE%20DE%20DEUS/_PROJETOS/2022/_CAIXA%20-%20923519-2021%20-%20Constru&#231;&#227;o%20de%20pra&#231;a%20p&#250;blica%20(Mirante)/_Licita&#231;&#227;o/Or&#231;amento/PO-PLQ-CFF%20PRACA+PAVIMENTACAO%20923519-2021%20REV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  <sheetName val="Caracteristicas 1"/>
      <sheetName val="06.05"/>
      <sheetName val="Serviços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>
        <row r="1">
          <cell r="B1">
            <v>0</v>
          </cell>
        </row>
      </sheetData>
      <sheetData sheetId="16"/>
      <sheetData sheetId="17"/>
      <sheetData sheetId="18">
        <row r="1">
          <cell r="B1">
            <v>0</v>
          </cell>
        </row>
      </sheetData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  <sheetName val="BM 1"/>
      <sheetName val="MEMÓRIA DO BM1"/>
      <sheetName val="MEMÓRIA DO BM2"/>
      <sheetName val="BM 2"/>
      <sheetName val="MEMÓRIA DO BM3"/>
      <sheetName val="BM 3"/>
      <sheetName val="CRONOGRAMA"/>
      <sheetName val="Planilha1"/>
      <sheetName val="BM 01"/>
      <sheetName val="MEMORIA BM 01"/>
      <sheetName val="GERAL - COM DESONERAÇÃO"/>
      <sheetName val="GERAL - SEM DESONERAÇÃO"/>
      <sheetName val="ORCAMENTO COM DES"/>
      <sheetName val="MEM CÁLC COM DES"/>
      <sheetName val="_RESUMO COMPARATIVO_"/>
      <sheetName val="CRONOGRAMA "/>
      <sheetName val="BDI_PAV_26,01_NOVA_CPRB"/>
      <sheetName val="BDI_PAV_20,00_NOVA_CPRB"/>
      <sheetName val="Plan1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>
            <v>0</v>
          </cell>
        </row>
      </sheetData>
      <sheetData sheetId="9"/>
      <sheetData sheetId="10"/>
      <sheetData sheetId="11"/>
      <sheetData sheetId="12"/>
      <sheetData sheetId="13">
        <row r="1">
          <cell r="B1"/>
        </row>
      </sheetData>
      <sheetData sheetId="14"/>
      <sheetData sheetId="15"/>
      <sheetData sheetId="16">
        <row r="1">
          <cell r="B1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>
        <row r="1">
          <cell r="B1">
            <v>0</v>
          </cell>
        </row>
      </sheetData>
      <sheetData sheetId="24"/>
      <sheetData sheetId="25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CAM_BAIXO)"/>
      <sheetName val="(CAM_CIMA)"/>
      <sheetName val="SONDAGEM CAMARÁ DE CIMA"/>
      <sheetName val="SONDAGEM CAMARÁ DE BAIXO"/>
      <sheetName val="MEMÓRIA GERAL (SINAPI)"/>
      <sheetName val="2.Memória Auxiliar - CAM.BAIXO2"/>
      <sheetName val="3. Memória Auxiliar - CAM.CIMA2"/>
      <sheetName val="MEMÓRIA GERAL (SICRO)"/>
      <sheetName val="3. Memória Auxiliar - CAM. CIMA"/>
      <sheetName val="MEMÓRIA GERAL"/>
      <sheetName val="COMPOSIÇÕES"/>
      <sheetName val="COTAÇÕ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"/>
      <sheetName val="BDI (1)"/>
      <sheetName val="PO"/>
      <sheetName val="PLQ"/>
      <sheetName val="CFF"/>
    </sheetNames>
    <definedNames>
      <definedName name="linhaSINAPIxls" refersTo="='PO'!$X1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3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5183-86A5-461E-B5C1-2D3469A636DA}">
  <sheetPr>
    <tabColor rgb="FF00B050"/>
    <pageSetUpPr fitToPage="1"/>
  </sheetPr>
  <dimension ref="A1:AH67"/>
  <sheetViews>
    <sheetView tabSelected="1" view="pageBreakPreview" topLeftCell="A11" zoomScaleSheetLayoutView="100" workbookViewId="0">
      <pane ySplit="1005" activePane="bottomLeft"/>
      <selection activeCell="J11" sqref="J1:L1048576"/>
      <selection pane="bottomLeft" activeCell="I22" sqref="I22"/>
    </sheetView>
  </sheetViews>
  <sheetFormatPr defaultColWidth="9.140625" defaultRowHeight="11.25" x14ac:dyDescent="0.2"/>
  <cols>
    <col min="1" max="1" width="4.5703125" style="5" bestFit="1" customWidth="1"/>
    <col min="2" max="2" width="10.42578125" style="5" customWidth="1"/>
    <col min="3" max="3" width="6.85546875" style="5" bestFit="1" customWidth="1"/>
    <col min="4" max="4" width="53.5703125" style="5" customWidth="1"/>
    <col min="5" max="5" width="4.5703125" style="5" bestFit="1" customWidth="1"/>
    <col min="6" max="6" width="9.28515625" style="5" customWidth="1"/>
    <col min="7" max="7" width="9" style="10" customWidth="1"/>
    <col min="8" max="8" width="8.7109375" style="9" customWidth="1"/>
    <col min="9" max="9" width="10.140625" style="10" customWidth="1"/>
    <col min="10" max="10" width="8.85546875" style="10" hidden="1" customWidth="1"/>
    <col min="11" max="11" width="9.28515625" style="9" hidden="1" customWidth="1"/>
    <col min="12" max="12" width="11" style="10" hidden="1" customWidth="1"/>
    <col min="13" max="13" width="4.140625" style="5" customWidth="1"/>
    <col min="14" max="14" width="14.140625" style="5" customWidth="1"/>
    <col min="15" max="15" width="14" style="5" customWidth="1"/>
    <col min="16" max="16" width="11.42578125" style="5" customWidth="1"/>
    <col min="17" max="20" width="11.28515625" style="5" customWidth="1"/>
    <col min="21" max="33" width="9.140625" style="5"/>
    <col min="34" max="34" width="9.140625" style="5" customWidth="1"/>
    <col min="35" max="16384" width="9.140625" style="5"/>
  </cols>
  <sheetData>
    <row r="1" spans="1:34" ht="17.25" thickTop="1" thickBot="1" x14ac:dyDescent="0.3">
      <c r="A1" s="180" t="s">
        <v>11</v>
      </c>
      <c r="B1" s="181"/>
      <c r="C1" s="181"/>
      <c r="D1" s="181"/>
      <c r="E1" s="181"/>
      <c r="F1" s="181"/>
      <c r="G1" s="182"/>
      <c r="H1" s="181"/>
      <c r="I1" s="181"/>
      <c r="J1" s="182"/>
      <c r="K1" s="181"/>
      <c r="L1" s="183"/>
    </row>
    <row r="2" spans="1:34" ht="16.5" thickTop="1" x14ac:dyDescent="0.25">
      <c r="A2" s="6"/>
      <c r="B2" s="6"/>
      <c r="C2" s="6"/>
      <c r="D2" s="6"/>
      <c r="E2" s="6"/>
      <c r="F2" s="7"/>
      <c r="G2" s="8"/>
      <c r="H2" s="7"/>
      <c r="I2" s="8"/>
      <c r="J2" s="8"/>
      <c r="K2" s="7"/>
      <c r="L2" s="8"/>
    </row>
    <row r="3" spans="1:34" s="16" customFormat="1" ht="12.75" x14ac:dyDescent="0.2">
      <c r="A3" s="13"/>
      <c r="B3" s="14" t="s">
        <v>240</v>
      </c>
      <c r="C3" s="15"/>
      <c r="D3" s="15"/>
      <c r="E3" s="15"/>
      <c r="F3" s="15"/>
      <c r="G3" s="57"/>
      <c r="H3" s="15"/>
      <c r="I3" s="15"/>
      <c r="J3" s="57"/>
      <c r="K3" s="15"/>
      <c r="L3" s="15"/>
      <c r="N3" s="12" t="s">
        <v>195</v>
      </c>
      <c r="O3" s="12" t="s">
        <v>196</v>
      </c>
      <c r="P3" s="9"/>
      <c r="Q3" s="9"/>
      <c r="R3" s="9"/>
      <c r="S3" s="9"/>
      <c r="T3" s="9"/>
      <c r="U3" s="9"/>
    </row>
    <row r="4" spans="1:34" s="16" customFormat="1" ht="12.75" x14ac:dyDescent="0.2">
      <c r="A4" s="13"/>
      <c r="B4" s="14" t="s">
        <v>263</v>
      </c>
      <c r="D4" s="13"/>
      <c r="E4" s="13"/>
      <c r="F4" s="13"/>
      <c r="G4" s="58"/>
      <c r="H4" s="13"/>
      <c r="I4" s="17"/>
      <c r="J4" s="17"/>
      <c r="K4" s="13"/>
      <c r="L4" s="17"/>
      <c r="N4" s="18">
        <v>0.26529999999999998</v>
      </c>
      <c r="O4" s="18">
        <v>0.20499999999999999</v>
      </c>
      <c r="P4" s="9"/>
      <c r="Q4" s="9"/>
      <c r="R4" s="9"/>
      <c r="S4" s="9"/>
      <c r="T4" s="9"/>
      <c r="U4" s="9"/>
    </row>
    <row r="5" spans="1:34" s="16" customFormat="1" ht="12.75" x14ac:dyDescent="0.2">
      <c r="A5" s="13"/>
      <c r="B5" s="14" t="s">
        <v>287</v>
      </c>
      <c r="D5" s="13"/>
      <c r="E5" s="13"/>
      <c r="F5" s="13"/>
      <c r="G5" s="58"/>
      <c r="H5" s="13"/>
      <c r="I5" s="17"/>
      <c r="J5" s="17"/>
      <c r="K5" s="13"/>
      <c r="L5" s="17"/>
      <c r="N5" s="9"/>
      <c r="O5" s="9"/>
      <c r="P5" s="9"/>
      <c r="Q5" s="9"/>
      <c r="R5" s="9"/>
      <c r="S5" s="9"/>
      <c r="T5" s="9"/>
      <c r="U5" s="9"/>
    </row>
    <row r="6" spans="1:34" s="16" customFormat="1" ht="13.5" thickBot="1" x14ac:dyDescent="0.25">
      <c r="A6" s="13"/>
      <c r="B6" s="19" t="s">
        <v>262</v>
      </c>
      <c r="D6" s="13"/>
      <c r="E6" s="13"/>
      <c r="F6" s="13"/>
      <c r="G6" s="58"/>
      <c r="H6" s="13"/>
      <c r="I6" s="17"/>
      <c r="J6" s="17"/>
      <c r="K6" s="13"/>
      <c r="L6" s="17"/>
      <c r="N6" s="9"/>
      <c r="O6" s="9"/>
      <c r="P6" s="9"/>
      <c r="Q6" s="9"/>
      <c r="R6" s="9"/>
      <c r="S6" s="9"/>
      <c r="T6" s="9"/>
      <c r="U6" s="9"/>
    </row>
    <row r="7" spans="1:34" s="9" customFormat="1" ht="12" thickBot="1" x14ac:dyDescent="0.25">
      <c r="A7" s="1"/>
      <c r="B7" s="1"/>
      <c r="C7" s="1"/>
      <c r="D7" s="2"/>
      <c r="E7" s="3"/>
      <c r="F7" s="4"/>
      <c r="G7" s="184" t="s">
        <v>197</v>
      </c>
      <c r="H7" s="185"/>
      <c r="I7" s="186"/>
      <c r="J7" s="187" t="s">
        <v>198</v>
      </c>
      <c r="K7" s="188"/>
      <c r="L7" s="189"/>
    </row>
    <row r="8" spans="1:34" s="25" customFormat="1" ht="23.25" thickBot="1" x14ac:dyDescent="0.3">
      <c r="A8" s="20" t="s">
        <v>0</v>
      </c>
      <c r="B8" s="21" t="s">
        <v>44</v>
      </c>
      <c r="C8" s="21" t="s">
        <v>10</v>
      </c>
      <c r="D8" s="21" t="s">
        <v>1</v>
      </c>
      <c r="E8" s="21" t="s">
        <v>2</v>
      </c>
      <c r="F8" s="22" t="s">
        <v>41</v>
      </c>
      <c r="G8" s="59" t="s">
        <v>82</v>
      </c>
      <c r="H8" s="23" t="s">
        <v>83</v>
      </c>
      <c r="I8" s="24" t="s">
        <v>84</v>
      </c>
      <c r="J8" s="59" t="s">
        <v>82</v>
      </c>
      <c r="K8" s="23" t="s">
        <v>83</v>
      </c>
      <c r="L8" s="24" t="s">
        <v>84</v>
      </c>
      <c r="N8" s="26"/>
    </row>
    <row r="9" spans="1:34" s="266" customFormat="1" x14ac:dyDescent="0.2">
      <c r="A9" s="258"/>
      <c r="B9" s="259"/>
      <c r="C9" s="259"/>
      <c r="D9" s="260"/>
      <c r="E9" s="261"/>
      <c r="F9" s="262"/>
      <c r="G9" s="263"/>
      <c r="H9" s="264"/>
      <c r="I9" s="265"/>
      <c r="J9" s="60"/>
      <c r="K9" s="61"/>
      <c r="L9" s="62"/>
    </row>
    <row r="10" spans="1:34" s="37" customFormat="1" x14ac:dyDescent="0.2">
      <c r="A10" s="27" t="s">
        <v>146</v>
      </c>
      <c r="B10" s="28"/>
      <c r="C10" s="28"/>
      <c r="D10" s="29" t="s">
        <v>3</v>
      </c>
      <c r="E10" s="30"/>
      <c r="F10" s="31"/>
      <c r="G10" s="32"/>
      <c r="H10" s="33"/>
      <c r="I10" s="34">
        <f>SUM(I11:I13)</f>
        <v>3377.4</v>
      </c>
      <c r="J10" s="32"/>
      <c r="K10" s="33"/>
      <c r="L10" s="34">
        <f>SUM(L11:L13)</f>
        <v>3431.33</v>
      </c>
      <c r="M10" s="35" t="s">
        <v>88</v>
      </c>
      <c r="N10" s="36" t="s">
        <v>109</v>
      </c>
      <c r="AH10" s="38"/>
    </row>
    <row r="11" spans="1:34" s="275" customFormat="1" ht="22.5" x14ac:dyDescent="0.2">
      <c r="A11" s="267" t="s">
        <v>147</v>
      </c>
      <c r="B11" s="268" t="s">
        <v>43</v>
      </c>
      <c r="C11" s="269" t="s">
        <v>176</v>
      </c>
      <c r="D11" s="270" t="s">
        <v>177</v>
      </c>
      <c r="E11" s="271" t="s">
        <v>90</v>
      </c>
      <c r="F11" s="272">
        <v>2</v>
      </c>
      <c r="G11" s="273" t="s">
        <v>229</v>
      </c>
      <c r="H11" s="274">
        <f>ROUND(G11*(1+$N$4),2)</f>
        <v>579.53</v>
      </c>
      <c r="I11" s="272">
        <f>TRUNC(F11*H11,2)</f>
        <v>1159.06</v>
      </c>
      <c r="J11" s="47" t="s">
        <v>230</v>
      </c>
      <c r="K11" s="48">
        <f>ROUND(J11*(1+$O$4),2)</f>
        <v>557.05999999999995</v>
      </c>
      <c r="L11" s="46">
        <f>TRUNC(F11*K11,2)</f>
        <v>1114.1199999999999</v>
      </c>
      <c r="AH11" s="275" t="s">
        <v>99</v>
      </c>
    </row>
    <row r="12" spans="1:34" s="275" customFormat="1" ht="22.5" x14ac:dyDescent="0.2">
      <c r="A12" s="267" t="s">
        <v>188</v>
      </c>
      <c r="B12" s="268" t="s">
        <v>43</v>
      </c>
      <c r="C12" s="268" t="s">
        <v>264</v>
      </c>
      <c r="D12" s="270" t="s">
        <v>265</v>
      </c>
      <c r="E12" s="271" t="s">
        <v>90</v>
      </c>
      <c r="F12" s="272">
        <v>92.71</v>
      </c>
      <c r="G12" s="273" t="s">
        <v>266</v>
      </c>
      <c r="H12" s="274">
        <f>ROUND(G12*(1+$N$4),2)</f>
        <v>12.63</v>
      </c>
      <c r="I12" s="272">
        <f>TRUNC(F12*H12,2)</f>
        <v>1170.92</v>
      </c>
      <c r="J12" s="47">
        <v>11.2</v>
      </c>
      <c r="K12" s="48">
        <f>ROUND(J12*(1+$O$4),2)</f>
        <v>13.5</v>
      </c>
      <c r="L12" s="46">
        <f>TRUNC(F12*K12,2)</f>
        <v>1251.58</v>
      </c>
    </row>
    <row r="13" spans="1:34" s="276" customFormat="1" x14ac:dyDescent="0.2">
      <c r="A13" s="267" t="s">
        <v>4</v>
      </c>
      <c r="B13" s="268" t="s">
        <v>268</v>
      </c>
      <c r="C13" s="269" t="s">
        <v>286</v>
      </c>
      <c r="D13" s="270" t="s">
        <v>285</v>
      </c>
      <c r="E13" s="271" t="s">
        <v>90</v>
      </c>
      <c r="F13" s="272">
        <v>113.85</v>
      </c>
      <c r="G13" s="273">
        <v>7.27</v>
      </c>
      <c r="H13" s="274">
        <f>ROUND(G13*(1+$N$4),2)</f>
        <v>9.1999999999999993</v>
      </c>
      <c r="I13" s="272">
        <f>TRUNC(F13*H13,2)</f>
        <v>1047.42</v>
      </c>
      <c r="J13" s="47">
        <v>7.77</v>
      </c>
      <c r="K13" s="48">
        <f>ROUND(J13*(1+$O$4),2)</f>
        <v>9.36</v>
      </c>
      <c r="L13" s="46">
        <f>TRUNC(F13*K13,2)</f>
        <v>1065.6300000000001</v>
      </c>
      <c r="M13" s="275"/>
      <c r="O13" s="275"/>
      <c r="AH13" s="275" t="s">
        <v>89</v>
      </c>
    </row>
    <row r="14" spans="1:34" s="37" customFormat="1" x14ac:dyDescent="0.2">
      <c r="A14" s="27" t="s">
        <v>148</v>
      </c>
      <c r="B14" s="28"/>
      <c r="C14" s="28"/>
      <c r="D14" s="29" t="s">
        <v>175</v>
      </c>
      <c r="E14" s="30"/>
      <c r="F14" s="31"/>
      <c r="G14" s="32"/>
      <c r="H14" s="33"/>
      <c r="I14" s="34">
        <f>SUM(I15:I15)</f>
        <v>2380.13</v>
      </c>
      <c r="J14" s="32"/>
      <c r="K14" s="33"/>
      <c r="L14" s="34">
        <f>SUM(L15:L15)</f>
        <v>2614.83</v>
      </c>
      <c r="M14" s="35" t="s">
        <v>88</v>
      </c>
      <c r="N14" s="36" t="s">
        <v>109</v>
      </c>
      <c r="AH14" s="38"/>
    </row>
    <row r="15" spans="1:34" s="276" customFormat="1" x14ac:dyDescent="0.2">
      <c r="A15" s="267" t="s">
        <v>4</v>
      </c>
      <c r="B15" s="268" t="s">
        <v>157</v>
      </c>
      <c r="C15" s="269" t="s">
        <v>108</v>
      </c>
      <c r="D15" s="270" t="s">
        <v>178</v>
      </c>
      <c r="E15" s="271" t="s">
        <v>91</v>
      </c>
      <c r="F15" s="272">
        <v>1</v>
      </c>
      <c r="G15" s="273">
        <f>COMPOSIÇÕES!G20</f>
        <v>1881.08</v>
      </c>
      <c r="H15" s="274">
        <f>ROUND(G15*(1+$N$4),2)</f>
        <v>2380.13</v>
      </c>
      <c r="I15" s="272">
        <f>TRUNC(F15*H15,2)</f>
        <v>2380.13</v>
      </c>
      <c r="J15" s="47">
        <f>COMPOSIÇÕES!I20</f>
        <v>2169.98</v>
      </c>
      <c r="K15" s="48">
        <f>ROUND(J15*(1+$O$4),2)</f>
        <v>2614.83</v>
      </c>
      <c r="L15" s="46">
        <f>TRUNC(F15*K15,2)</f>
        <v>2614.83</v>
      </c>
      <c r="M15" s="275"/>
      <c r="O15" s="275"/>
      <c r="AH15" s="275" t="s">
        <v>89</v>
      </c>
    </row>
    <row r="16" spans="1:34" s="37" customFormat="1" x14ac:dyDescent="0.2">
      <c r="A16" s="27" t="s">
        <v>149</v>
      </c>
      <c r="B16" s="28"/>
      <c r="C16" s="28"/>
      <c r="D16" s="29" t="s">
        <v>30</v>
      </c>
      <c r="E16" s="30"/>
      <c r="F16" s="31"/>
      <c r="G16" s="32"/>
      <c r="H16" s="33"/>
      <c r="I16" s="34">
        <f>SUM(I17:I19)</f>
        <v>186.38</v>
      </c>
      <c r="J16" s="32"/>
      <c r="K16" s="33"/>
      <c r="L16" s="34">
        <f>SUM(L17:L19)</f>
        <v>212.83</v>
      </c>
      <c r="M16" s="35" t="s">
        <v>88</v>
      </c>
      <c r="N16" s="36" t="s">
        <v>109</v>
      </c>
      <c r="AH16" s="38"/>
    </row>
    <row r="17" spans="1:34" s="275" customFormat="1" ht="22.5" x14ac:dyDescent="0.2">
      <c r="A17" s="267" t="s">
        <v>5</v>
      </c>
      <c r="B17" s="268" t="s">
        <v>43</v>
      </c>
      <c r="C17" s="268" t="s">
        <v>92</v>
      </c>
      <c r="D17" s="270" t="s">
        <v>119</v>
      </c>
      <c r="E17" s="271" t="s">
        <v>95</v>
      </c>
      <c r="F17" s="272">
        <v>1.1399999999999999</v>
      </c>
      <c r="G17" s="273">
        <v>74.400000000000006</v>
      </c>
      <c r="H17" s="274">
        <f>ROUND(G17*(1+$N$4),2)</f>
        <v>94.14</v>
      </c>
      <c r="I17" s="272">
        <f>TRUNC(F17*H17,2)</f>
        <v>107.31</v>
      </c>
      <c r="J17" s="47">
        <v>83.26</v>
      </c>
      <c r="K17" s="48">
        <f>ROUND(J17*(1+$O$4),2)</f>
        <v>100.33</v>
      </c>
      <c r="L17" s="46">
        <f>TRUNC(F17*K17,2)</f>
        <v>114.37</v>
      </c>
      <c r="AH17" s="275" t="s">
        <v>100</v>
      </c>
    </row>
    <row r="18" spans="1:34" s="275" customFormat="1" x14ac:dyDescent="0.2">
      <c r="A18" s="267" t="s">
        <v>6</v>
      </c>
      <c r="B18" s="268" t="s">
        <v>43</v>
      </c>
      <c r="C18" s="268" t="s">
        <v>184</v>
      </c>
      <c r="D18" s="270" t="s">
        <v>185</v>
      </c>
      <c r="E18" s="271" t="s">
        <v>95</v>
      </c>
      <c r="F18" s="272">
        <v>0.94</v>
      </c>
      <c r="G18" s="273">
        <v>72.87</v>
      </c>
      <c r="H18" s="274">
        <v>70.92</v>
      </c>
      <c r="I18" s="272">
        <f>TRUNC(F18*H18,2)</f>
        <v>66.66</v>
      </c>
      <c r="J18" s="47">
        <v>75.42</v>
      </c>
      <c r="K18" s="48">
        <f>ROUND(J18*(1+$O$4),2)</f>
        <v>90.88</v>
      </c>
      <c r="L18" s="46">
        <f>TRUNC(F18*K18,2)</f>
        <v>85.42</v>
      </c>
      <c r="O18" s="277"/>
      <c r="P18" s="277"/>
    </row>
    <row r="19" spans="1:34" s="275" customFormat="1" x14ac:dyDescent="0.2">
      <c r="A19" s="267" t="s">
        <v>174</v>
      </c>
      <c r="B19" s="268" t="s">
        <v>43</v>
      </c>
      <c r="C19" s="268" t="s">
        <v>186</v>
      </c>
      <c r="D19" s="270" t="s">
        <v>187</v>
      </c>
      <c r="E19" s="271" t="s">
        <v>95</v>
      </c>
      <c r="F19" s="272">
        <v>0.51</v>
      </c>
      <c r="G19" s="273">
        <v>19.239999999999998</v>
      </c>
      <c r="H19" s="274">
        <f>ROUND(G19*(1+$N$4),2)</f>
        <v>24.34</v>
      </c>
      <c r="I19" s="272">
        <f>TRUNC(F19*H19,2)</f>
        <v>12.41</v>
      </c>
      <c r="J19" s="47">
        <v>21.23</v>
      </c>
      <c r="K19" s="48">
        <f>ROUND(J19*(1+$O$4),2)</f>
        <v>25.58</v>
      </c>
      <c r="L19" s="46">
        <f>TRUNC(F19*K19,2)</f>
        <v>13.04</v>
      </c>
    </row>
    <row r="20" spans="1:34" s="9" customFormat="1" x14ac:dyDescent="0.2">
      <c r="A20" s="27" t="s">
        <v>150</v>
      </c>
      <c r="B20" s="28"/>
      <c r="C20" s="28"/>
      <c r="D20" s="29" t="s">
        <v>221</v>
      </c>
      <c r="E20" s="30"/>
      <c r="F20" s="31"/>
      <c r="G20" s="32"/>
      <c r="H20" s="33"/>
      <c r="I20" s="34">
        <f>SUM(I21:I23)</f>
        <v>4586.4400000000005</v>
      </c>
      <c r="J20" s="32"/>
      <c r="K20" s="33"/>
      <c r="L20" s="34">
        <f>SUM(L21:L23)</f>
        <v>4606.41</v>
      </c>
    </row>
    <row r="21" spans="1:34" s="275" customFormat="1" x14ac:dyDescent="0.2">
      <c r="A21" s="267" t="s">
        <v>7</v>
      </c>
      <c r="B21" s="268" t="s">
        <v>43</v>
      </c>
      <c r="C21" s="268" t="s">
        <v>94</v>
      </c>
      <c r="D21" s="270" t="s">
        <v>103</v>
      </c>
      <c r="E21" s="271" t="s">
        <v>95</v>
      </c>
      <c r="F21" s="272">
        <v>0.12</v>
      </c>
      <c r="G21" s="273">
        <v>702.87</v>
      </c>
      <c r="H21" s="274">
        <f>ROUND(G21*(1+$N$4),2)</f>
        <v>889.34</v>
      </c>
      <c r="I21" s="272">
        <f>TRUNC(F21*H21,2)</f>
        <v>106.72</v>
      </c>
      <c r="J21" s="47">
        <v>734.78</v>
      </c>
      <c r="K21" s="48">
        <f>ROUND(J21*(1+$O$4),2)</f>
        <v>885.41</v>
      </c>
      <c r="L21" s="46">
        <f>TRUNC(F21*K21,2)</f>
        <v>106.24</v>
      </c>
    </row>
    <row r="22" spans="1:34" s="275" customFormat="1" ht="22.5" x14ac:dyDescent="0.2">
      <c r="A22" s="267" t="s">
        <v>8</v>
      </c>
      <c r="B22" s="268" t="s">
        <v>268</v>
      </c>
      <c r="C22" s="268" t="s">
        <v>269</v>
      </c>
      <c r="D22" s="278" t="s">
        <v>267</v>
      </c>
      <c r="E22" s="271" t="s">
        <v>90</v>
      </c>
      <c r="F22" s="272">
        <v>6</v>
      </c>
      <c r="G22" s="273">
        <v>550.23</v>
      </c>
      <c r="H22" s="274">
        <f>ROUND(G22*(1+$N$4),2)</f>
        <v>696.21</v>
      </c>
      <c r="I22" s="272">
        <f>TRUNC(F22*H22,2)</f>
        <v>4177.26</v>
      </c>
      <c r="J22" s="47">
        <v>579.83000000000004</v>
      </c>
      <c r="K22" s="48">
        <f>ROUND(J22*(1+$O$4),2)</f>
        <v>698.7</v>
      </c>
      <c r="L22" s="46">
        <f>TRUNC(F22*K22,2)</f>
        <v>4192.2</v>
      </c>
      <c r="O22" s="274">
        <v>0.2</v>
      </c>
      <c r="P22" s="274">
        <v>0.2</v>
      </c>
    </row>
    <row r="23" spans="1:34" s="275" customFormat="1" ht="33.75" x14ac:dyDescent="0.2">
      <c r="A23" s="267" t="s">
        <v>189</v>
      </c>
      <c r="B23" s="268" t="s">
        <v>157</v>
      </c>
      <c r="C23" s="269" t="s">
        <v>239</v>
      </c>
      <c r="D23" s="270" t="s">
        <v>160</v>
      </c>
      <c r="E23" s="271" t="s">
        <v>95</v>
      </c>
      <c r="F23" s="272">
        <v>2.99</v>
      </c>
      <c r="G23" s="273">
        <f>COMPOSIÇÕES!G36</f>
        <v>79.95</v>
      </c>
      <c r="H23" s="274">
        <f>ROUND(G23*(1+$N$4),2)</f>
        <v>101.16</v>
      </c>
      <c r="I23" s="272">
        <f>TRUNC(F23*H23,2)</f>
        <v>302.45999999999998</v>
      </c>
      <c r="J23" s="47">
        <f>COMPOSIÇÕES!I36</f>
        <v>85.48</v>
      </c>
      <c r="K23" s="48">
        <f>ROUND(J23*(1+$O$4),2)</f>
        <v>103</v>
      </c>
      <c r="L23" s="46">
        <f>TRUNC(F23*K23,2)</f>
        <v>307.97000000000003</v>
      </c>
      <c r="N23" s="279"/>
      <c r="O23" s="56"/>
      <c r="P23" s="56"/>
      <c r="Q23" s="56"/>
      <c r="R23" s="56"/>
      <c r="S23" s="56"/>
      <c r="T23" s="56"/>
      <c r="U23" s="56"/>
    </row>
    <row r="24" spans="1:34" s="9" customFormat="1" x14ac:dyDescent="0.2">
      <c r="A24" s="27" t="s">
        <v>151</v>
      </c>
      <c r="B24" s="28"/>
      <c r="C24" s="28"/>
      <c r="D24" s="29" t="s">
        <v>227</v>
      </c>
      <c r="E24" s="30"/>
      <c r="F24" s="31"/>
      <c r="G24" s="32"/>
      <c r="H24" s="33"/>
      <c r="I24" s="34">
        <f>SUM(I25:I26)</f>
        <v>7130.77</v>
      </c>
      <c r="J24" s="32"/>
      <c r="K24" s="33"/>
      <c r="L24" s="34">
        <f>SUM(L25:L26)</f>
        <v>7324.65</v>
      </c>
      <c r="O24" s="45">
        <v>0.2</v>
      </c>
      <c r="P24" s="45">
        <v>0.2</v>
      </c>
    </row>
    <row r="25" spans="1:34" s="275" customFormat="1" ht="33.75" x14ac:dyDescent="0.2">
      <c r="A25" s="267" t="s">
        <v>9</v>
      </c>
      <c r="B25" s="268" t="s">
        <v>43</v>
      </c>
      <c r="C25" s="268" t="s">
        <v>93</v>
      </c>
      <c r="D25" s="270" t="s">
        <v>104</v>
      </c>
      <c r="E25" s="271" t="s">
        <v>90</v>
      </c>
      <c r="F25" s="272">
        <v>95.509999999999991</v>
      </c>
      <c r="G25" s="273">
        <v>4.0599999999999996</v>
      </c>
      <c r="H25" s="274">
        <f>ROUND(G25*(1+$N$4),2)</f>
        <v>5.14</v>
      </c>
      <c r="I25" s="272">
        <f>TRUNC(F25*H25,2)</f>
        <v>490.92</v>
      </c>
      <c r="J25" s="47">
        <v>4.37</v>
      </c>
      <c r="K25" s="48">
        <f>ROUND(J25*(1+$O$4),2)</f>
        <v>5.27</v>
      </c>
      <c r="L25" s="46">
        <f>TRUNC(F25*K25,2)</f>
        <v>503.33</v>
      </c>
    </row>
    <row r="26" spans="1:34" s="275" customFormat="1" ht="33.75" x14ac:dyDescent="0.2">
      <c r="A26" s="267" t="s">
        <v>272</v>
      </c>
      <c r="B26" s="268" t="s">
        <v>43</v>
      </c>
      <c r="C26" s="268" t="s">
        <v>270</v>
      </c>
      <c r="D26" s="270" t="s">
        <v>271</v>
      </c>
      <c r="E26" s="271" t="s">
        <v>90</v>
      </c>
      <c r="F26" s="272">
        <v>95.51</v>
      </c>
      <c r="G26" s="273">
        <v>54.94</v>
      </c>
      <c r="H26" s="274">
        <f>ROUND(G26*(1+$N$4),2)</f>
        <v>69.52</v>
      </c>
      <c r="I26" s="272">
        <f>TRUNC(F26*H26,2)</f>
        <v>6639.85</v>
      </c>
      <c r="J26" s="47">
        <v>59.27</v>
      </c>
      <c r="K26" s="48">
        <f>ROUND(J26*(1+$O$4),2)</f>
        <v>71.42</v>
      </c>
      <c r="L26" s="46">
        <f>TRUNC(F26*K26,2)</f>
        <v>6821.32</v>
      </c>
    </row>
    <row r="27" spans="1:34" s="9" customFormat="1" x14ac:dyDescent="0.2">
      <c r="A27" s="27" t="s">
        <v>273</v>
      </c>
      <c r="B27" s="28"/>
      <c r="C27" s="28"/>
      <c r="D27" s="29" t="s">
        <v>33</v>
      </c>
      <c r="E27" s="30"/>
      <c r="F27" s="31"/>
      <c r="G27" s="32"/>
      <c r="H27" s="33"/>
      <c r="I27" s="34">
        <f>SUM(I28:I29)</f>
        <v>399.81</v>
      </c>
      <c r="J27" s="32"/>
      <c r="K27" s="33"/>
      <c r="L27" s="34">
        <f>SUM(L28:L29)</f>
        <v>403.02</v>
      </c>
    </row>
    <row r="28" spans="1:34" s="275" customFormat="1" ht="25.5" customHeight="1" x14ac:dyDescent="0.2">
      <c r="A28" s="267" t="s">
        <v>12</v>
      </c>
      <c r="B28" s="268" t="s">
        <v>43</v>
      </c>
      <c r="C28" s="280" t="s">
        <v>241</v>
      </c>
      <c r="D28" s="270" t="s">
        <v>242</v>
      </c>
      <c r="E28" s="271" t="s">
        <v>91</v>
      </c>
      <c r="F28" s="272">
        <v>1</v>
      </c>
      <c r="G28" s="273">
        <v>50.87</v>
      </c>
      <c r="H28" s="274">
        <f>ROUND(G28*(1+$N$4),2)</f>
        <v>64.37</v>
      </c>
      <c r="I28" s="272">
        <f>TRUNC(F28*H28,2)</f>
        <v>64.37</v>
      </c>
      <c r="J28" s="47">
        <v>54.69</v>
      </c>
      <c r="K28" s="48">
        <f>ROUND(J28*(1+$O$4),2)</f>
        <v>65.900000000000006</v>
      </c>
      <c r="L28" s="46">
        <f>TRUNC(F28*K28,2)</f>
        <v>65.900000000000006</v>
      </c>
    </row>
    <row r="29" spans="1:34" s="276" customFormat="1" ht="22.5" x14ac:dyDescent="0.2">
      <c r="A29" s="267" t="s">
        <v>13</v>
      </c>
      <c r="B29" s="268" t="s">
        <v>43</v>
      </c>
      <c r="C29" s="268" t="s">
        <v>170</v>
      </c>
      <c r="D29" s="270" t="s">
        <v>171</v>
      </c>
      <c r="E29" s="271" t="s">
        <v>91</v>
      </c>
      <c r="F29" s="272">
        <v>8</v>
      </c>
      <c r="G29" s="273">
        <v>33.14</v>
      </c>
      <c r="H29" s="274">
        <f>ROUND(G29*(1+$N$4),2)</f>
        <v>41.93</v>
      </c>
      <c r="I29" s="272">
        <f>TRUNC(F29*H29,2)</f>
        <v>335.44</v>
      </c>
      <c r="J29" s="47">
        <v>34.97</v>
      </c>
      <c r="K29" s="48">
        <f>ROUND(J29*(1+$O$4),2)</f>
        <v>42.14</v>
      </c>
      <c r="L29" s="46">
        <f>TRUNC(F29*K29,2)</f>
        <v>337.12</v>
      </c>
      <c r="M29" s="275"/>
      <c r="O29" s="275"/>
    </row>
    <row r="30" spans="1:34" s="9" customFormat="1" x14ac:dyDescent="0.2">
      <c r="A30" s="27" t="s">
        <v>152</v>
      </c>
      <c r="B30" s="28"/>
      <c r="C30" s="28"/>
      <c r="D30" s="29" t="s">
        <v>228</v>
      </c>
      <c r="E30" s="30"/>
      <c r="F30" s="31"/>
      <c r="G30" s="32"/>
      <c r="H30" s="33"/>
      <c r="I30" s="34">
        <f>SUM(I31:I32)</f>
        <v>648.42999999999995</v>
      </c>
      <c r="J30" s="32"/>
      <c r="K30" s="33"/>
      <c r="L30" s="34">
        <f>SUM(L31:L32)</f>
        <v>694.02</v>
      </c>
    </row>
    <row r="31" spans="1:34" s="275" customFormat="1" ht="22.5" x14ac:dyDescent="0.2">
      <c r="A31" s="267" t="s">
        <v>20</v>
      </c>
      <c r="B31" s="268" t="s">
        <v>43</v>
      </c>
      <c r="C31" s="268">
        <v>95241</v>
      </c>
      <c r="D31" s="270" t="s">
        <v>101</v>
      </c>
      <c r="E31" s="271" t="s">
        <v>90</v>
      </c>
      <c r="F31" s="272">
        <v>4.1399999999999997</v>
      </c>
      <c r="G31" s="273">
        <v>35.119999999999997</v>
      </c>
      <c r="H31" s="274">
        <f>ROUND(G31*(1+$N$4),2)</f>
        <v>44.44</v>
      </c>
      <c r="I31" s="272">
        <f>TRUNC(F31*H31,2)</f>
        <v>183.98</v>
      </c>
      <c r="J31" s="47">
        <v>36.729999999999997</v>
      </c>
      <c r="K31" s="48">
        <f>ROUND(J31*(1+$O$4),2)</f>
        <v>44.26</v>
      </c>
      <c r="L31" s="46">
        <f>TRUNC(F31*K31,2)</f>
        <v>183.23</v>
      </c>
    </row>
    <row r="32" spans="1:34" s="275" customFormat="1" ht="33.75" x14ac:dyDescent="0.2">
      <c r="A32" s="267" t="s">
        <v>21</v>
      </c>
      <c r="B32" s="268" t="s">
        <v>43</v>
      </c>
      <c r="C32" s="268" t="s">
        <v>199</v>
      </c>
      <c r="D32" s="270" t="s">
        <v>200</v>
      </c>
      <c r="E32" s="271" t="s">
        <v>90</v>
      </c>
      <c r="F32" s="272">
        <v>4.7</v>
      </c>
      <c r="G32" s="273">
        <v>78.099999999999994</v>
      </c>
      <c r="H32" s="274">
        <f>ROUND(G32*(1+$N$4),2)</f>
        <v>98.82</v>
      </c>
      <c r="I32" s="272">
        <f>TRUNC(F32*H32,2)</f>
        <v>464.45</v>
      </c>
      <c r="J32" s="47">
        <v>90.19</v>
      </c>
      <c r="K32" s="48">
        <f>ROUND(J32*(1+$O$4),2)</f>
        <v>108.68</v>
      </c>
      <c r="L32" s="46">
        <f>TRUNC(F32*K32,2)</f>
        <v>510.79</v>
      </c>
    </row>
    <row r="33" spans="1:15" s="9" customFormat="1" x14ac:dyDescent="0.2">
      <c r="A33" s="27" t="s">
        <v>153</v>
      </c>
      <c r="B33" s="28"/>
      <c r="C33" s="28"/>
      <c r="D33" s="29" t="s">
        <v>31</v>
      </c>
      <c r="E33" s="30"/>
      <c r="F33" s="31"/>
      <c r="G33" s="32"/>
      <c r="H33" s="33"/>
      <c r="I33" s="34">
        <f>SUM(I34:I36)</f>
        <v>8038.92</v>
      </c>
      <c r="J33" s="32"/>
      <c r="K33" s="33"/>
      <c r="L33" s="34">
        <f>SUM(L34:L36)</f>
        <v>8260.0600000000013</v>
      </c>
    </row>
    <row r="34" spans="1:15" s="275" customFormat="1" ht="22.5" x14ac:dyDescent="0.2">
      <c r="A34" s="267" t="s">
        <v>22</v>
      </c>
      <c r="B34" s="281" t="s">
        <v>43</v>
      </c>
      <c r="C34" s="281" t="s">
        <v>283</v>
      </c>
      <c r="D34" s="270" t="s">
        <v>284</v>
      </c>
      <c r="E34" s="271" t="s">
        <v>90</v>
      </c>
      <c r="F34" s="272">
        <v>177.33</v>
      </c>
      <c r="G34" s="273">
        <v>22.9</v>
      </c>
      <c r="H34" s="274">
        <f>ROUND(G34*(1+$N$4),2)</f>
        <v>28.98</v>
      </c>
      <c r="I34" s="272">
        <f>TRUNC(F34*H34,2)</f>
        <v>5139.0200000000004</v>
      </c>
      <c r="J34" s="47">
        <v>24.76</v>
      </c>
      <c r="K34" s="48">
        <f>ROUND(J34*(1+$O$4),2)</f>
        <v>29.84</v>
      </c>
      <c r="L34" s="46">
        <f>TRUNC(F34*K34,2)</f>
        <v>5291.52</v>
      </c>
    </row>
    <row r="35" spans="1:15" s="275" customFormat="1" ht="33.75" x14ac:dyDescent="0.2">
      <c r="A35" s="267" t="s">
        <v>81</v>
      </c>
      <c r="B35" s="281" t="s">
        <v>43</v>
      </c>
      <c r="C35" s="281" t="s">
        <v>281</v>
      </c>
      <c r="D35" s="270" t="s">
        <v>282</v>
      </c>
      <c r="E35" s="271" t="s">
        <v>87</v>
      </c>
      <c r="F35" s="272">
        <v>25.2</v>
      </c>
      <c r="G35" s="273">
        <v>32.44</v>
      </c>
      <c r="H35" s="274">
        <f>ROUND(G35*(1+$N$4),2)</f>
        <v>41.05</v>
      </c>
      <c r="I35" s="272">
        <f>TRUNC(F35*H35,2)</f>
        <v>1034.46</v>
      </c>
      <c r="J35" s="47">
        <v>34.340000000000003</v>
      </c>
      <c r="K35" s="48">
        <f>ROUND(J35*(1+$O$4),2)</f>
        <v>41.38</v>
      </c>
      <c r="L35" s="46">
        <f>TRUNC(F35*K35,2)</f>
        <v>1042.77</v>
      </c>
    </row>
    <row r="36" spans="1:15" s="275" customFormat="1" ht="22.5" x14ac:dyDescent="0.2">
      <c r="A36" s="267" t="s">
        <v>81</v>
      </c>
      <c r="B36" s="281" t="s">
        <v>43</v>
      </c>
      <c r="C36" s="281" t="s">
        <v>277</v>
      </c>
      <c r="D36" s="270" t="s">
        <v>278</v>
      </c>
      <c r="E36" s="271" t="s">
        <v>90</v>
      </c>
      <c r="F36" s="272">
        <v>32.97</v>
      </c>
      <c r="G36" s="273" t="s">
        <v>275</v>
      </c>
      <c r="H36" s="274">
        <f>ROUND(G36*(1+$N$4),2)</f>
        <v>56.58</v>
      </c>
      <c r="I36" s="272">
        <f>TRUNC(F36*H36,2)</f>
        <v>1865.44</v>
      </c>
      <c r="J36" s="47" t="s">
        <v>276</v>
      </c>
      <c r="K36" s="48">
        <f>ROUND(J36*(1+$O$4),2)</f>
        <v>58.41</v>
      </c>
      <c r="L36" s="46">
        <f>TRUNC(F36*K36,2)</f>
        <v>1925.77</v>
      </c>
    </row>
    <row r="37" spans="1:15" s="51" customFormat="1" x14ac:dyDescent="0.2">
      <c r="A37" s="27" t="s">
        <v>154</v>
      </c>
      <c r="B37" s="28"/>
      <c r="C37" s="28"/>
      <c r="D37" s="29" t="s">
        <v>220</v>
      </c>
      <c r="E37" s="30"/>
      <c r="F37" s="31"/>
      <c r="G37" s="32"/>
      <c r="H37" s="33"/>
      <c r="I37" s="34">
        <f>SUM(I38:I39)</f>
        <v>2135.84</v>
      </c>
      <c r="J37" s="32"/>
      <c r="K37" s="33"/>
      <c r="L37" s="34">
        <f>SUM(L38:L39)</f>
        <v>2085.6</v>
      </c>
      <c r="M37" s="9"/>
      <c r="O37" s="9"/>
    </row>
    <row r="38" spans="1:15" s="275" customFormat="1" ht="33.75" x14ac:dyDescent="0.2">
      <c r="A38" s="267" t="s">
        <v>23</v>
      </c>
      <c r="B38" s="281" t="s">
        <v>43</v>
      </c>
      <c r="C38" s="281">
        <v>90799</v>
      </c>
      <c r="D38" s="270" t="s">
        <v>222</v>
      </c>
      <c r="E38" s="271" t="s">
        <v>91</v>
      </c>
      <c r="F38" s="272">
        <v>1</v>
      </c>
      <c r="G38" s="273">
        <v>846.41</v>
      </c>
      <c r="H38" s="274">
        <f>ROUND(G38*(1+$N$4),2)</f>
        <v>1070.96</v>
      </c>
      <c r="I38" s="272">
        <f>TRUNC(F38*H38,2)</f>
        <v>1070.96</v>
      </c>
      <c r="J38" s="47">
        <v>857.69</v>
      </c>
      <c r="K38" s="48">
        <f>ROUND(J38*(1+$O$4),2)</f>
        <v>1033.52</v>
      </c>
      <c r="L38" s="46">
        <f>TRUNC(F38*K38,2)</f>
        <v>1033.52</v>
      </c>
    </row>
    <row r="39" spans="1:15" s="275" customFormat="1" ht="33.75" x14ac:dyDescent="0.2">
      <c r="A39" s="267" t="s">
        <v>209</v>
      </c>
      <c r="B39" s="281" t="s">
        <v>43</v>
      </c>
      <c r="C39" s="280">
        <v>91304</v>
      </c>
      <c r="D39" s="270" t="s">
        <v>223</v>
      </c>
      <c r="E39" s="271" t="s">
        <v>91</v>
      </c>
      <c r="F39" s="272">
        <v>8</v>
      </c>
      <c r="G39" s="273">
        <v>105.2</v>
      </c>
      <c r="H39" s="274">
        <f>ROUND(G39*(1+$N$4),2)</f>
        <v>133.11000000000001</v>
      </c>
      <c r="I39" s="272">
        <f>TRUNC(F39*H39,2)</f>
        <v>1064.8800000000001</v>
      </c>
      <c r="J39" s="47">
        <v>109.14</v>
      </c>
      <c r="K39" s="48">
        <f>ROUND(J39*(1+$O$4),2)</f>
        <v>131.51</v>
      </c>
      <c r="L39" s="46">
        <f>TRUNC(F39*K39,2)</f>
        <v>1052.08</v>
      </c>
    </row>
    <row r="40" spans="1:15" s="9" customFormat="1" x14ac:dyDescent="0.2">
      <c r="A40" s="27" t="s">
        <v>155</v>
      </c>
      <c r="B40" s="28"/>
      <c r="C40" s="28"/>
      <c r="D40" s="29" t="s">
        <v>32</v>
      </c>
      <c r="E40" s="30"/>
      <c r="F40" s="31"/>
      <c r="G40" s="32"/>
      <c r="H40" s="33"/>
      <c r="I40" s="34">
        <f>SUM(I41:I44)</f>
        <v>36782.26</v>
      </c>
      <c r="J40" s="32"/>
      <c r="K40" s="33"/>
      <c r="L40" s="34">
        <f>SUM(L41:L44)</f>
        <v>37317.49</v>
      </c>
    </row>
    <row r="41" spans="1:15" s="275" customFormat="1" ht="22.5" x14ac:dyDescent="0.2">
      <c r="A41" s="267" t="s">
        <v>24</v>
      </c>
      <c r="B41" s="268" t="s">
        <v>43</v>
      </c>
      <c r="C41" s="268" t="s">
        <v>96</v>
      </c>
      <c r="D41" s="270" t="s">
        <v>105</v>
      </c>
      <c r="E41" s="271" t="s">
        <v>90</v>
      </c>
      <c r="F41" s="272">
        <v>1047.95</v>
      </c>
      <c r="G41" s="273">
        <v>3.89</v>
      </c>
      <c r="H41" s="274">
        <f>ROUND(G41*(1+$N$4),2)</f>
        <v>4.92</v>
      </c>
      <c r="I41" s="272">
        <f>TRUNC(F41*H41,2)</f>
        <v>5155.91</v>
      </c>
      <c r="J41" s="47">
        <v>4.1399999999999997</v>
      </c>
      <c r="K41" s="48">
        <f>ROUND(J41*(1+$O$4),2)</f>
        <v>4.99</v>
      </c>
      <c r="L41" s="46">
        <f>TRUNC(F41*K41,2)</f>
        <v>5229.2700000000004</v>
      </c>
    </row>
    <row r="42" spans="1:15" s="275" customFormat="1" ht="22.5" x14ac:dyDescent="0.2">
      <c r="A42" s="267" t="s">
        <v>165</v>
      </c>
      <c r="B42" s="268" t="s">
        <v>43</v>
      </c>
      <c r="C42" s="268" t="s">
        <v>225</v>
      </c>
      <c r="D42" s="270" t="s">
        <v>226</v>
      </c>
      <c r="E42" s="271" t="s">
        <v>90</v>
      </c>
      <c r="F42" s="272">
        <v>755.30000000000007</v>
      </c>
      <c r="G42" s="273">
        <v>9.4600000000000009</v>
      </c>
      <c r="H42" s="274">
        <f>ROUND(G42*(1+$N$4),2)</f>
        <v>11.97</v>
      </c>
      <c r="I42" s="272">
        <f>TRUNC(F42*H42,2)</f>
        <v>9040.94</v>
      </c>
      <c r="J42" s="47">
        <v>10.37</v>
      </c>
      <c r="K42" s="48">
        <f>ROUND(J42*(1+$O$4),2)</f>
        <v>12.5</v>
      </c>
      <c r="L42" s="46">
        <f>TRUNC(F42*K42,2)</f>
        <v>9441.25</v>
      </c>
    </row>
    <row r="43" spans="1:15" s="276" customFormat="1" ht="22.5" x14ac:dyDescent="0.2">
      <c r="A43" s="267" t="s">
        <v>25</v>
      </c>
      <c r="B43" s="268" t="s">
        <v>43</v>
      </c>
      <c r="C43" s="268" t="s">
        <v>97</v>
      </c>
      <c r="D43" s="270" t="s">
        <v>106</v>
      </c>
      <c r="E43" s="271" t="s">
        <v>90</v>
      </c>
      <c r="F43" s="272">
        <v>1047.95</v>
      </c>
      <c r="G43" s="273">
        <v>12.96</v>
      </c>
      <c r="H43" s="274">
        <f>ROUND(G43*(1+$N$4),2)</f>
        <v>16.399999999999999</v>
      </c>
      <c r="I43" s="272">
        <f>TRUNC(F43*H43,2)</f>
        <v>17186.38</v>
      </c>
      <c r="J43" s="47">
        <v>13.56</v>
      </c>
      <c r="K43" s="48">
        <f>ROUND(J43*(1+$O$4),2)</f>
        <v>16.34</v>
      </c>
      <c r="L43" s="46">
        <f>TRUNC(F43*K43,2)</f>
        <v>17123.5</v>
      </c>
      <c r="M43" s="282"/>
      <c r="O43" s="282"/>
    </row>
    <row r="44" spans="1:15" s="275" customFormat="1" ht="22.5" x14ac:dyDescent="0.2">
      <c r="A44" s="267" t="s">
        <v>274</v>
      </c>
      <c r="B44" s="268" t="s">
        <v>43</v>
      </c>
      <c r="C44" s="268">
        <v>102220</v>
      </c>
      <c r="D44" s="270" t="s">
        <v>224</v>
      </c>
      <c r="E44" s="271" t="s">
        <v>90</v>
      </c>
      <c r="F44" s="272">
        <v>282.82</v>
      </c>
      <c r="G44" s="273">
        <v>15.09</v>
      </c>
      <c r="H44" s="274">
        <f>ROUND(G44*(1+$N$4),2)</f>
        <v>19.09</v>
      </c>
      <c r="I44" s="272">
        <f>TRUNC(F44*H44,2)</f>
        <v>5399.03</v>
      </c>
      <c r="J44" s="47">
        <v>16.21</v>
      </c>
      <c r="K44" s="48">
        <f>ROUND(J44*(1+$O$4),2)</f>
        <v>19.53</v>
      </c>
      <c r="L44" s="46">
        <f>TRUNC(F44*K44,2)</f>
        <v>5523.47</v>
      </c>
    </row>
    <row r="45" spans="1:15" s="9" customFormat="1" x14ac:dyDescent="0.2">
      <c r="A45" s="27" t="s">
        <v>145</v>
      </c>
      <c r="B45" s="28"/>
      <c r="C45" s="28"/>
      <c r="D45" s="29" t="s">
        <v>35</v>
      </c>
      <c r="E45" s="30"/>
      <c r="F45" s="31"/>
      <c r="G45" s="63"/>
      <c r="H45" s="33"/>
      <c r="I45" s="34">
        <f>SUM(I46:I53)</f>
        <v>4759.88</v>
      </c>
      <c r="J45" s="63"/>
      <c r="K45" s="33"/>
      <c r="L45" s="34">
        <f>SUM(L46:L53)</f>
        <v>4579.97</v>
      </c>
    </row>
    <row r="46" spans="1:15" s="275" customFormat="1" ht="22.5" x14ac:dyDescent="0.2">
      <c r="A46" s="267" t="s">
        <v>26</v>
      </c>
      <c r="B46" s="268" t="s">
        <v>43</v>
      </c>
      <c r="C46" s="280" t="s">
        <v>203</v>
      </c>
      <c r="D46" s="270" t="s">
        <v>204</v>
      </c>
      <c r="E46" s="271" t="s">
        <v>87</v>
      </c>
      <c r="F46" s="272">
        <v>6</v>
      </c>
      <c r="G46" s="273">
        <v>4.79</v>
      </c>
      <c r="H46" s="274">
        <f>ROUND(G46*(1+$N$4),2)</f>
        <v>6.06</v>
      </c>
      <c r="I46" s="272">
        <f>TRUNC(F46*H46,2)</f>
        <v>36.36</v>
      </c>
      <c r="J46" s="47">
        <v>4.8899999999999997</v>
      </c>
      <c r="K46" s="48">
        <f>ROUND(J46*(1+$O$4),2)</f>
        <v>5.89</v>
      </c>
      <c r="L46" s="46">
        <f>TRUNC(F46*K46,2)</f>
        <v>35.340000000000003</v>
      </c>
    </row>
    <row r="47" spans="1:15" s="275" customFormat="1" ht="33.75" x14ac:dyDescent="0.2">
      <c r="A47" s="267" t="s">
        <v>27</v>
      </c>
      <c r="B47" s="268" t="s">
        <v>43</v>
      </c>
      <c r="C47" s="268" t="s">
        <v>201</v>
      </c>
      <c r="D47" s="270" t="s">
        <v>202</v>
      </c>
      <c r="E47" s="271" t="s">
        <v>136</v>
      </c>
      <c r="F47" s="272">
        <v>1</v>
      </c>
      <c r="G47" s="273">
        <v>48.18</v>
      </c>
      <c r="H47" s="274">
        <f>ROUND(G47*(1+$N$4),2)</f>
        <v>60.96</v>
      </c>
      <c r="I47" s="272">
        <f>TRUNC(F47*H47,2)</f>
        <v>60.96</v>
      </c>
      <c r="J47" s="47">
        <v>48.18</v>
      </c>
      <c r="K47" s="48">
        <f>ROUND(J47*(1+$O$4),2)</f>
        <v>58.06</v>
      </c>
      <c r="L47" s="46">
        <f>TRUNC(F47*K47,2)</f>
        <v>58.06</v>
      </c>
    </row>
    <row r="48" spans="1:15" s="276" customFormat="1" ht="33.75" x14ac:dyDescent="0.2">
      <c r="A48" s="267" t="s">
        <v>166</v>
      </c>
      <c r="B48" s="281" t="s">
        <v>43</v>
      </c>
      <c r="C48" s="281" t="s">
        <v>207</v>
      </c>
      <c r="D48" s="270" t="s">
        <v>208</v>
      </c>
      <c r="E48" s="271" t="s">
        <v>87</v>
      </c>
      <c r="F48" s="272">
        <v>5.82</v>
      </c>
      <c r="G48" s="273">
        <v>141.99</v>
      </c>
      <c r="H48" s="274">
        <f>ROUND(G48*(1+$N$4),2)</f>
        <v>179.66</v>
      </c>
      <c r="I48" s="272">
        <f>TRUNC(F48*H48,2)</f>
        <v>1045.6199999999999</v>
      </c>
      <c r="J48" s="47">
        <v>143.11000000000001</v>
      </c>
      <c r="K48" s="48">
        <f>ROUND(J48*(1+$O$4),2)</f>
        <v>172.45</v>
      </c>
      <c r="L48" s="46">
        <f>TRUNC(F48*K48,2)</f>
        <v>1003.65</v>
      </c>
      <c r="M48" s="275"/>
      <c r="O48" s="275"/>
    </row>
    <row r="49" spans="1:34" s="275" customFormat="1" ht="22.5" x14ac:dyDescent="0.2">
      <c r="A49" s="267" t="s">
        <v>167</v>
      </c>
      <c r="B49" s="268" t="s">
        <v>43</v>
      </c>
      <c r="C49" s="268" t="s">
        <v>98</v>
      </c>
      <c r="D49" s="270" t="s">
        <v>107</v>
      </c>
      <c r="E49" s="271" t="s">
        <v>91</v>
      </c>
      <c r="F49" s="272">
        <v>1</v>
      </c>
      <c r="G49" s="273">
        <v>39.549999999999997</v>
      </c>
      <c r="H49" s="274">
        <f>ROUND(G49*(1+$N$4),2)</f>
        <v>50.04</v>
      </c>
      <c r="I49" s="272">
        <f>TRUNC(F49*H49,2)</f>
        <v>50.04</v>
      </c>
      <c r="J49" s="47">
        <v>40.14</v>
      </c>
      <c r="K49" s="48">
        <f>ROUND(J49*(1+$O$4),2)</f>
        <v>48.37</v>
      </c>
      <c r="L49" s="46">
        <f>TRUNC(F49*K49,2)</f>
        <v>48.37</v>
      </c>
    </row>
    <row r="50" spans="1:34" s="275" customFormat="1" ht="33.75" x14ac:dyDescent="0.2">
      <c r="A50" s="267" t="s">
        <v>191</v>
      </c>
      <c r="B50" s="268" t="s">
        <v>43</v>
      </c>
      <c r="C50" s="268" t="s">
        <v>243</v>
      </c>
      <c r="D50" s="270" t="s">
        <v>244</v>
      </c>
      <c r="E50" s="271" t="s">
        <v>91</v>
      </c>
      <c r="F50" s="272">
        <v>1</v>
      </c>
      <c r="G50" s="273" t="s">
        <v>245</v>
      </c>
      <c r="H50" s="274">
        <f>ROUND(G50*(1+$N$4),2)</f>
        <v>533.17999999999995</v>
      </c>
      <c r="I50" s="272">
        <f>TRUNC(F50*H50,2)</f>
        <v>533.17999999999995</v>
      </c>
      <c r="J50" s="47" t="s">
        <v>246</v>
      </c>
      <c r="K50" s="48">
        <f>ROUND(J50*(1+$O$4),2)</f>
        <v>512.74</v>
      </c>
      <c r="L50" s="46">
        <f>TRUNC(F50*K50,2)</f>
        <v>512.74</v>
      </c>
    </row>
    <row r="51" spans="1:34" s="275" customFormat="1" ht="33.75" x14ac:dyDescent="0.2">
      <c r="A51" s="267" t="s">
        <v>192</v>
      </c>
      <c r="B51" s="268" t="s">
        <v>43</v>
      </c>
      <c r="C51" s="268" t="s">
        <v>247</v>
      </c>
      <c r="D51" s="270" t="s">
        <v>248</v>
      </c>
      <c r="E51" s="271" t="s">
        <v>91</v>
      </c>
      <c r="F51" s="272">
        <v>1</v>
      </c>
      <c r="G51" s="273" t="s">
        <v>249</v>
      </c>
      <c r="H51" s="274">
        <f>ROUND(G51*(1+$N$4),2)</f>
        <v>685.51</v>
      </c>
      <c r="I51" s="272">
        <f>TRUNC(F51*H51,2)</f>
        <v>685.51</v>
      </c>
      <c r="J51" s="47" t="s">
        <v>250</v>
      </c>
      <c r="K51" s="48">
        <f>ROUND(J51*(1+$O$4),2)</f>
        <v>657.48</v>
      </c>
      <c r="L51" s="46">
        <f>TRUNC(F51*K51,2)</f>
        <v>657.48</v>
      </c>
    </row>
    <row r="52" spans="1:34" s="275" customFormat="1" ht="22.5" x14ac:dyDescent="0.2">
      <c r="A52" s="267" t="s">
        <v>193</v>
      </c>
      <c r="B52" s="268" t="s">
        <v>43</v>
      </c>
      <c r="C52" s="268" t="s">
        <v>258</v>
      </c>
      <c r="D52" s="270" t="s">
        <v>259</v>
      </c>
      <c r="E52" s="271" t="s">
        <v>91</v>
      </c>
      <c r="F52" s="272">
        <v>3</v>
      </c>
      <c r="G52" s="273" t="s">
        <v>260</v>
      </c>
      <c r="H52" s="274">
        <f>ROUND(G52*(1+$N$4),2)</f>
        <v>475.96</v>
      </c>
      <c r="I52" s="272">
        <f>TRUNC(F52*H52,2)</f>
        <v>1427.88</v>
      </c>
      <c r="J52" s="47" t="s">
        <v>261</v>
      </c>
      <c r="K52" s="48">
        <f>ROUND(J52*(1+$O$4),2)</f>
        <v>457.47</v>
      </c>
      <c r="L52" s="46">
        <f>TRUNC(F52*K52,2)</f>
        <v>1372.41</v>
      </c>
    </row>
    <row r="53" spans="1:34" s="275" customFormat="1" ht="45" x14ac:dyDescent="0.2">
      <c r="A53" s="267" t="s">
        <v>194</v>
      </c>
      <c r="B53" s="268" t="s">
        <v>43</v>
      </c>
      <c r="C53" s="268" t="s">
        <v>251</v>
      </c>
      <c r="D53" s="270" t="s">
        <v>252</v>
      </c>
      <c r="E53" s="271" t="s">
        <v>91</v>
      </c>
      <c r="F53" s="272">
        <v>1</v>
      </c>
      <c r="G53" s="273" t="s">
        <v>253</v>
      </c>
      <c r="H53" s="274">
        <f>ROUND(G53*(1+$N$4),2)</f>
        <v>920.33</v>
      </c>
      <c r="I53" s="272">
        <f>TRUNC(F53*H53,2)</f>
        <v>920.33</v>
      </c>
      <c r="J53" s="47" t="s">
        <v>254</v>
      </c>
      <c r="K53" s="48">
        <f>ROUND(J53*(1+$O$4),2)</f>
        <v>891.92</v>
      </c>
      <c r="L53" s="46">
        <f>TRUNC(F53*K53,2)</f>
        <v>891.92</v>
      </c>
    </row>
    <row r="54" spans="1:34" s="9" customFormat="1" x14ac:dyDescent="0.2">
      <c r="A54" s="27" t="s">
        <v>156</v>
      </c>
      <c r="B54" s="28"/>
      <c r="C54" s="28"/>
      <c r="D54" s="29" t="s">
        <v>34</v>
      </c>
      <c r="E54" s="30"/>
      <c r="F54" s="31"/>
      <c r="G54" s="32"/>
      <c r="H54" s="33"/>
      <c r="I54" s="34">
        <f>SUM(I55:I58)</f>
        <v>3756.29</v>
      </c>
      <c r="J54" s="32"/>
      <c r="K54" s="33"/>
      <c r="L54" s="34">
        <f>SUM(L55:L58)</f>
        <v>3819.9700000000003</v>
      </c>
    </row>
    <row r="55" spans="1:34" s="275" customFormat="1" x14ac:dyDescent="0.2">
      <c r="A55" s="267" t="s">
        <v>28</v>
      </c>
      <c r="B55" s="268" t="s">
        <v>43</v>
      </c>
      <c r="C55" s="269" t="s">
        <v>255</v>
      </c>
      <c r="D55" s="270" t="s">
        <v>256</v>
      </c>
      <c r="E55" s="271" t="s">
        <v>90</v>
      </c>
      <c r="F55" s="272">
        <v>246.87</v>
      </c>
      <c r="G55" s="273">
        <v>5.19</v>
      </c>
      <c r="H55" s="274">
        <f>ROUND(G55*(1+$N$4),2)</f>
        <v>6.57</v>
      </c>
      <c r="I55" s="272">
        <f>TRUNC(F55*H55,2)</f>
        <v>1621.93</v>
      </c>
      <c r="J55" s="47">
        <v>5.8</v>
      </c>
      <c r="K55" s="48">
        <f>ROUND(J55*(1+$O$4),2)</f>
        <v>6.99</v>
      </c>
      <c r="L55" s="46">
        <f>TRUNC(F55*K55,2)</f>
        <v>1725.62</v>
      </c>
    </row>
    <row r="56" spans="1:34" s="275" customFormat="1" ht="22.5" x14ac:dyDescent="0.2">
      <c r="A56" s="267" t="s">
        <v>168</v>
      </c>
      <c r="B56" s="268" t="s">
        <v>43</v>
      </c>
      <c r="C56" s="269" t="s">
        <v>279</v>
      </c>
      <c r="D56" s="270" t="s">
        <v>280</v>
      </c>
      <c r="E56" s="271" t="s">
        <v>90</v>
      </c>
      <c r="F56" s="272">
        <v>327.10000000000002</v>
      </c>
      <c r="G56" s="273">
        <v>1.47</v>
      </c>
      <c r="H56" s="274">
        <f>ROUND(G56*(1+$N$4),2)</f>
        <v>1.86</v>
      </c>
      <c r="I56" s="272">
        <f>TRUNC(F56*H56,2)</f>
        <v>608.4</v>
      </c>
      <c r="J56" s="47">
        <v>1.63</v>
      </c>
      <c r="K56" s="48">
        <f>ROUND(J56*(1+$O$4),2)</f>
        <v>1.96</v>
      </c>
      <c r="L56" s="46">
        <f>TRUNC(F56*K56,2)</f>
        <v>641.11</v>
      </c>
    </row>
    <row r="57" spans="1:34" s="275" customFormat="1" x14ac:dyDescent="0.2">
      <c r="A57" s="267" t="s">
        <v>29</v>
      </c>
      <c r="B57" s="268" t="s">
        <v>164</v>
      </c>
      <c r="C57" s="269" t="s">
        <v>205</v>
      </c>
      <c r="D57" s="270" t="s">
        <v>206</v>
      </c>
      <c r="E57" s="271" t="s">
        <v>91</v>
      </c>
      <c r="F57" s="272">
        <v>1</v>
      </c>
      <c r="G57" s="273" t="s">
        <v>257</v>
      </c>
      <c r="H57" s="274">
        <f>ROUND(G57*(1+$N$4),2)</f>
        <v>1525.96</v>
      </c>
      <c r="I57" s="272">
        <f>TRUNC(F57*H57,2)</f>
        <v>1525.96</v>
      </c>
      <c r="J57" s="47" t="s">
        <v>257</v>
      </c>
      <c r="K57" s="48">
        <f>ROUND(J57*(1+$O$4),2)</f>
        <v>1453.24</v>
      </c>
      <c r="L57" s="46">
        <f>TRUNC(F57*K57,2)</f>
        <v>1453.24</v>
      </c>
    </row>
    <row r="58" spans="1:34" s="49" customFormat="1" x14ac:dyDescent="0.2">
      <c r="A58" s="39"/>
      <c r="B58" s="40"/>
      <c r="C58" s="40"/>
      <c r="D58" s="41"/>
      <c r="E58" s="42"/>
      <c r="F58" s="43"/>
      <c r="G58" s="44"/>
      <c r="H58" s="45"/>
      <c r="I58" s="43"/>
      <c r="J58" s="44"/>
      <c r="K58" s="45"/>
      <c r="L58" s="43"/>
      <c r="AH58" s="49" t="s">
        <v>102</v>
      </c>
    </row>
    <row r="59" spans="1:34" s="9" customFormat="1" ht="12" thickBot="1" x14ac:dyDescent="0.25">
      <c r="A59" s="39"/>
      <c r="B59" s="40"/>
      <c r="C59" s="40"/>
      <c r="D59" s="41"/>
      <c r="E59" s="42"/>
      <c r="F59" s="43"/>
      <c r="G59" s="44"/>
      <c r="H59" s="45"/>
      <c r="I59" s="43"/>
      <c r="J59" s="44"/>
      <c r="K59" s="45"/>
      <c r="L59" s="43"/>
    </row>
    <row r="60" spans="1:34" s="290" customFormat="1" ht="16.5" thickBot="1" x14ac:dyDescent="0.25">
      <c r="A60" s="283" t="s">
        <v>14</v>
      </c>
      <c r="B60" s="284"/>
      <c r="C60" s="284"/>
      <c r="D60" s="284"/>
      <c r="E60" s="284"/>
      <c r="F60" s="285"/>
      <c r="G60" s="286"/>
      <c r="H60" s="287"/>
      <c r="I60" s="288">
        <f>I10+I14+I16+I20+I24+I30+I33+I37+I40+I27+I45+I54</f>
        <v>74182.55</v>
      </c>
      <c r="J60" s="289"/>
      <c r="K60" s="287"/>
      <c r="L60" s="288">
        <f>L10+L14+L16+L20+L24+L30+L33+L37+L40+L27+L45+L54</f>
        <v>75350.180000000008</v>
      </c>
    </row>
    <row r="61" spans="1:34" x14ac:dyDescent="0.2">
      <c r="H61" s="9" t="s">
        <v>90</v>
      </c>
      <c r="I61" s="64" t="e">
        <f>#REF!</f>
        <v>#REF!</v>
      </c>
      <c r="J61" s="47"/>
      <c r="L61" s="64">
        <v>2610.92</v>
      </c>
    </row>
    <row r="63" spans="1:34" s="55" customFormat="1" ht="15" x14ac:dyDescent="0.2">
      <c r="A63" s="5"/>
      <c r="B63" s="5"/>
      <c r="C63" s="5"/>
      <c r="D63" s="5"/>
      <c r="E63" s="5"/>
      <c r="F63" s="5"/>
      <c r="G63" s="10"/>
      <c r="H63" s="65"/>
      <c r="I63" s="66">
        <f>SUM(I9:I58)/2</f>
        <v>74182.549999999988</v>
      </c>
      <c r="J63" s="10"/>
      <c r="K63" s="9"/>
      <c r="L63" s="66">
        <f>SUM(L9:L58)/2</f>
        <v>75350.179999999978</v>
      </c>
      <c r="M63" s="53" t="s">
        <v>88</v>
      </c>
      <c r="N63" s="54">
        <f>L60/$L$60</f>
        <v>1</v>
      </c>
    </row>
    <row r="64" spans="1:34" x14ac:dyDescent="0.2">
      <c r="AH64" s="50" t="str">
        <f>UPPER(D61)</f>
        <v/>
      </c>
    </row>
    <row r="65" spans="8:12" x14ac:dyDescent="0.2">
      <c r="H65" s="9" t="s">
        <v>190</v>
      </c>
      <c r="I65" s="10" t="e">
        <f>I60/I61</f>
        <v>#REF!</v>
      </c>
      <c r="K65" s="9" t="s">
        <v>190</v>
      </c>
      <c r="L65" s="10">
        <f>L60/L61</f>
        <v>28.859628023838344</v>
      </c>
    </row>
    <row r="66" spans="8:12" x14ac:dyDescent="0.2">
      <c r="H66" s="52"/>
    </row>
    <row r="67" spans="8:12" x14ac:dyDescent="0.2">
      <c r="H67" s="52"/>
      <c r="I67" s="10">
        <f>SUM(I10:I59)/2</f>
        <v>74182.549999999988</v>
      </c>
      <c r="L67" s="10">
        <f>SUM(L10:L59)/2</f>
        <v>75350.179999999978</v>
      </c>
    </row>
  </sheetData>
  <autoFilter ref="A9:L60" xr:uid="{00000000-0009-0000-0000-000000000000}"/>
  <mergeCells count="4">
    <mergeCell ref="A1:L1"/>
    <mergeCell ref="G7:I7"/>
    <mergeCell ref="J7:L7"/>
    <mergeCell ref="A60:F60"/>
  </mergeCells>
  <printOptions horizontalCentered="1"/>
  <pageMargins left="0.59055118110236227" right="0.39370078740157483" top="1.1811023622047245" bottom="0.78740157480314965" header="0.39370078740157483" footer="0.39370078740157483"/>
  <pageSetup paperSize="9" scale="79" fitToHeight="0" orientation="portrait" r:id="rId1"/>
  <headerFooter>
    <oddHeader>&amp;C&amp;G</oddHeader>
    <oddFooter>&amp;R&amp;"Arial,Normal"&amp;8Pág.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I57"/>
  <sheetViews>
    <sheetView view="pageBreakPreview" topLeftCell="A8" zoomScale="115" zoomScaleSheetLayoutView="115" workbookViewId="0">
      <pane ySplit="915" activePane="bottomLeft"/>
      <selection activeCell="G8" sqref="G1:I1048576"/>
      <selection pane="bottomLeft" activeCell="H17" sqref="H17"/>
    </sheetView>
  </sheetViews>
  <sheetFormatPr defaultColWidth="9.140625" defaultRowHeight="11.25" x14ac:dyDescent="0.2"/>
  <cols>
    <col min="1" max="1" width="5.7109375" style="9" customWidth="1"/>
    <col min="2" max="2" width="51" style="9" customWidth="1"/>
    <col min="3" max="3" width="10.42578125" style="9" customWidth="1"/>
    <col min="4" max="6" width="11" style="9" customWidth="1"/>
    <col min="7" max="7" width="4" style="9" customWidth="1"/>
    <col min="8" max="8" width="10" style="9" bestFit="1" customWidth="1"/>
    <col min="9" max="9" width="10.42578125" style="9" customWidth="1"/>
    <col min="10" max="16384" width="9.140625" style="9"/>
  </cols>
  <sheetData>
    <row r="1" spans="1:8" ht="18.75" x14ac:dyDescent="0.3">
      <c r="A1" s="194" t="s">
        <v>15</v>
      </c>
      <c r="B1" s="194"/>
      <c r="C1" s="194"/>
      <c r="D1" s="194"/>
      <c r="E1" s="194"/>
      <c r="F1" s="194"/>
    </row>
    <row r="2" spans="1:8" x14ac:dyDescent="0.2">
      <c r="A2" s="11"/>
      <c r="B2" s="11"/>
      <c r="C2" s="11"/>
      <c r="D2" s="11"/>
      <c r="E2" s="11"/>
      <c r="F2" s="11"/>
    </row>
    <row r="3" spans="1:8" s="16" customFormat="1" ht="12.75" x14ac:dyDescent="0.2">
      <c r="A3" s="13"/>
      <c r="B3" s="204" t="e">
        <f>#REF!</f>
        <v>#REF!</v>
      </c>
      <c r="C3" s="204"/>
      <c r="D3" s="204"/>
      <c r="E3" s="204"/>
      <c r="F3" s="204"/>
    </row>
    <row r="4" spans="1:8" s="16" customFormat="1" ht="12.75" x14ac:dyDescent="0.2">
      <c r="A4" s="13"/>
      <c r="B4" s="14" t="e">
        <f>#REF!</f>
        <v>#REF!</v>
      </c>
      <c r="C4" s="13"/>
      <c r="D4" s="13"/>
      <c r="E4" s="13"/>
      <c r="F4" s="13"/>
    </row>
    <row r="5" spans="1:8" s="16" customFormat="1" ht="12.75" x14ac:dyDescent="0.2">
      <c r="A5" s="13"/>
      <c r="B5" s="19" t="e">
        <f>#REF!</f>
        <v>#REF!</v>
      </c>
      <c r="C5" s="13"/>
      <c r="D5" s="13"/>
      <c r="E5" s="13"/>
      <c r="F5" s="13"/>
    </row>
    <row r="6" spans="1:8" ht="12" thickBot="1" x14ac:dyDescent="0.25">
      <c r="A6" s="1"/>
      <c r="B6" s="1"/>
      <c r="C6" s="3"/>
      <c r="D6" s="4"/>
      <c r="E6" s="4"/>
      <c r="F6" s="4"/>
    </row>
    <row r="7" spans="1:8" s="154" customFormat="1" x14ac:dyDescent="0.2">
      <c r="A7" s="195" t="s">
        <v>16</v>
      </c>
      <c r="B7" s="196" t="s">
        <v>17</v>
      </c>
      <c r="C7" s="197" t="s">
        <v>19</v>
      </c>
      <c r="D7" s="198" t="s">
        <v>18</v>
      </c>
      <c r="E7" s="198"/>
      <c r="F7" s="199"/>
    </row>
    <row r="8" spans="1:8" s="154" customFormat="1" x14ac:dyDescent="0.2">
      <c r="A8" s="251"/>
      <c r="B8" s="239"/>
      <c r="C8" s="240"/>
      <c r="D8" s="241" t="s">
        <v>37</v>
      </c>
      <c r="E8" s="241" t="s">
        <v>38</v>
      </c>
      <c r="F8" s="252" t="s">
        <v>39</v>
      </c>
    </row>
    <row r="9" spans="1:8" s="51" customFormat="1" x14ac:dyDescent="0.2">
      <c r="A9" s="253"/>
      <c r="B9" s="242"/>
      <c r="C9" s="243"/>
      <c r="D9" s="244"/>
      <c r="E9" s="244"/>
      <c r="F9" s="254"/>
    </row>
    <row r="10" spans="1:8" s="37" customFormat="1" x14ac:dyDescent="0.2">
      <c r="A10" s="170" t="s">
        <v>110</v>
      </c>
      <c r="B10" s="245" t="e">
        <f>#REF!</f>
        <v>#REF!</v>
      </c>
      <c r="C10" s="155" t="e">
        <f>#REF!</f>
        <v>#REF!</v>
      </c>
      <c r="D10" s="155" t="e">
        <f>ROUND($C10*D11,2)</f>
        <v>#REF!</v>
      </c>
      <c r="E10" s="155" t="e">
        <f t="shared" ref="E10:F10" si="0">ROUND($C10*E11,2)</f>
        <v>#REF!</v>
      </c>
      <c r="F10" s="171" t="e">
        <f t="shared" si="0"/>
        <v>#REF!</v>
      </c>
      <c r="H10" s="156" t="e">
        <f>C10-SUM(D10:F10)</f>
        <v>#REF!</v>
      </c>
    </row>
    <row r="11" spans="1:8" x14ac:dyDescent="0.2">
      <c r="A11" s="253"/>
      <c r="B11" s="242"/>
      <c r="C11" s="157" t="e">
        <f>C10/$C$46</f>
        <v>#REF!</v>
      </c>
      <c r="D11" s="159">
        <v>0.5</v>
      </c>
      <c r="E11" s="159">
        <v>0.25</v>
      </c>
      <c r="F11" s="172">
        <v>0.25</v>
      </c>
    </row>
    <row r="12" spans="1:8" s="158" customFormat="1" ht="8.25" x14ac:dyDescent="0.15">
      <c r="A12" s="255"/>
      <c r="B12" s="246"/>
      <c r="C12" s="247"/>
      <c r="D12" s="248"/>
      <c r="E12" s="248"/>
      <c r="F12" s="256"/>
    </row>
    <row r="13" spans="1:8" s="37" customFormat="1" x14ac:dyDescent="0.2">
      <c r="A13" s="170" t="s">
        <v>111</v>
      </c>
      <c r="B13" s="245" t="e">
        <f>#REF!</f>
        <v>#REF!</v>
      </c>
      <c r="C13" s="155" t="e">
        <f>#REF!</f>
        <v>#REF!</v>
      </c>
      <c r="D13" s="155" t="e">
        <f>ROUND($C13*D14,2)+0.01</f>
        <v>#REF!</v>
      </c>
      <c r="E13" s="155" t="e">
        <f t="shared" ref="E13:F13" si="1">ROUND($C13*E14,2)</f>
        <v>#REF!</v>
      </c>
      <c r="F13" s="171" t="e">
        <f t="shared" si="1"/>
        <v>#REF!</v>
      </c>
      <c r="H13" s="156" t="e">
        <f>C13-SUM(D13:F13)</f>
        <v>#REF!</v>
      </c>
    </row>
    <row r="14" spans="1:8" x14ac:dyDescent="0.2">
      <c r="A14" s="253"/>
      <c r="B14" s="242"/>
      <c r="C14" s="157" t="e">
        <f>C13/$C$46</f>
        <v>#REF!</v>
      </c>
      <c r="D14" s="159">
        <v>0.34</v>
      </c>
      <c r="E14" s="159">
        <v>0.33</v>
      </c>
      <c r="F14" s="172">
        <v>0.33</v>
      </c>
      <c r="H14" s="9">
        <f>100/3</f>
        <v>33.333333333333336</v>
      </c>
    </row>
    <row r="15" spans="1:8" s="158" customFormat="1" ht="8.25" x14ac:dyDescent="0.15">
      <c r="A15" s="255"/>
      <c r="B15" s="249"/>
      <c r="C15" s="247"/>
      <c r="D15" s="248"/>
      <c r="E15" s="248"/>
      <c r="F15" s="256"/>
    </row>
    <row r="16" spans="1:8" s="37" customFormat="1" x14ac:dyDescent="0.2">
      <c r="A16" s="170" t="s">
        <v>112</v>
      </c>
      <c r="B16" s="245" t="e">
        <f>#REF!</f>
        <v>#REF!</v>
      </c>
      <c r="C16" s="155" t="e">
        <f>#REF!</f>
        <v>#REF!</v>
      </c>
      <c r="D16" s="155" t="e">
        <f>ROUND($C16*D17,2)</f>
        <v>#REF!</v>
      </c>
      <c r="E16" s="155"/>
      <c r="F16" s="171"/>
      <c r="H16" s="156" t="e">
        <f>C16-SUM(D16:F16)</f>
        <v>#REF!</v>
      </c>
    </row>
    <row r="17" spans="1:8" x14ac:dyDescent="0.2">
      <c r="A17" s="253"/>
      <c r="B17" s="242"/>
      <c r="C17" s="157" t="e">
        <f>C16/$C$46</f>
        <v>#REF!</v>
      </c>
      <c r="D17" s="159">
        <v>1</v>
      </c>
      <c r="E17" s="248"/>
      <c r="F17" s="256"/>
    </row>
    <row r="18" spans="1:8" s="158" customFormat="1" ht="8.25" x14ac:dyDescent="0.15">
      <c r="A18" s="255"/>
      <c r="B18" s="249"/>
      <c r="C18" s="247"/>
      <c r="D18" s="248"/>
      <c r="E18" s="248"/>
      <c r="F18" s="256"/>
    </row>
    <row r="19" spans="1:8" s="37" customFormat="1" x14ac:dyDescent="0.2">
      <c r="A19" s="170" t="s">
        <v>113</v>
      </c>
      <c r="B19" s="245" t="e">
        <f>#REF!</f>
        <v>#REF!</v>
      </c>
      <c r="C19" s="155" t="e">
        <f>#REF!</f>
        <v>#REF!</v>
      </c>
      <c r="D19" s="155" t="e">
        <f>ROUND($C19*D20,2)</f>
        <v>#REF!</v>
      </c>
      <c r="E19" s="155"/>
      <c r="F19" s="171"/>
      <c r="H19" s="156" t="e">
        <f>C19-SUM(D19:F19)</f>
        <v>#REF!</v>
      </c>
    </row>
    <row r="20" spans="1:8" x14ac:dyDescent="0.2">
      <c r="A20" s="253"/>
      <c r="B20" s="242"/>
      <c r="C20" s="157" t="e">
        <f>C19/$C$46</f>
        <v>#REF!</v>
      </c>
      <c r="D20" s="159">
        <v>1</v>
      </c>
      <c r="E20" s="248"/>
      <c r="F20" s="256"/>
    </row>
    <row r="21" spans="1:8" s="158" customFormat="1" ht="8.25" x14ac:dyDescent="0.15">
      <c r="A21" s="255"/>
      <c r="B21" s="246"/>
      <c r="C21" s="247"/>
      <c r="D21" s="248"/>
      <c r="E21" s="248"/>
      <c r="F21" s="256"/>
    </row>
    <row r="22" spans="1:8" s="37" customFormat="1" x14ac:dyDescent="0.2">
      <c r="A22" s="170" t="s">
        <v>114</v>
      </c>
      <c r="B22" s="245" t="e">
        <f>#REF!</f>
        <v>#REF!</v>
      </c>
      <c r="C22" s="155" t="e">
        <f>#REF!</f>
        <v>#REF!</v>
      </c>
      <c r="D22" s="155" t="e">
        <f>ROUND($C22*D23,2)</f>
        <v>#REF!</v>
      </c>
      <c r="E22" s="155"/>
      <c r="F22" s="171"/>
      <c r="H22" s="156" t="e">
        <f>C22-SUM(D22:F22)</f>
        <v>#REF!</v>
      </c>
    </row>
    <row r="23" spans="1:8" x14ac:dyDescent="0.2">
      <c r="A23" s="253"/>
      <c r="B23" s="242"/>
      <c r="C23" s="157" t="e">
        <f>C22/$C$46</f>
        <v>#REF!</v>
      </c>
      <c r="D23" s="159">
        <v>1</v>
      </c>
      <c r="E23" s="248"/>
      <c r="F23" s="256"/>
    </row>
    <row r="24" spans="1:8" s="158" customFormat="1" ht="8.25" x14ac:dyDescent="0.15">
      <c r="A24" s="255"/>
      <c r="B24" s="246"/>
      <c r="C24" s="247"/>
      <c r="D24" s="248"/>
      <c r="E24" s="248"/>
      <c r="F24" s="256"/>
    </row>
    <row r="25" spans="1:8" s="37" customFormat="1" x14ac:dyDescent="0.2">
      <c r="A25" s="170" t="s">
        <v>115</v>
      </c>
      <c r="B25" s="245" t="e">
        <f>#REF!</f>
        <v>#REF!</v>
      </c>
      <c r="C25" s="155" t="e">
        <f>#REF!</f>
        <v>#REF!</v>
      </c>
      <c r="D25" s="155"/>
      <c r="E25" s="155" t="e">
        <f>ROUND($C25*E26,2)</f>
        <v>#REF!</v>
      </c>
      <c r="F25" s="171"/>
      <c r="H25" s="156" t="e">
        <f>C25-SUM(D25:F25)</f>
        <v>#REF!</v>
      </c>
    </row>
    <row r="26" spans="1:8" x14ac:dyDescent="0.2">
      <c r="A26" s="253"/>
      <c r="B26" s="242"/>
      <c r="C26" s="157" t="e">
        <f>C25/$C$46</f>
        <v>#REF!</v>
      </c>
      <c r="D26" s="244"/>
      <c r="E26" s="159">
        <v>1</v>
      </c>
      <c r="F26" s="257"/>
    </row>
    <row r="27" spans="1:8" s="158" customFormat="1" x14ac:dyDescent="0.2">
      <c r="A27" s="255"/>
      <c r="B27" s="246"/>
      <c r="C27" s="247"/>
      <c r="D27" s="248"/>
      <c r="E27" s="250"/>
      <c r="F27" s="257"/>
    </row>
    <row r="28" spans="1:8" s="37" customFormat="1" x14ac:dyDescent="0.2">
      <c r="A28" s="170" t="s">
        <v>116</v>
      </c>
      <c r="B28" s="245" t="e">
        <f>#REF!</f>
        <v>#REF!</v>
      </c>
      <c r="C28" s="155" t="e">
        <f>#REF!</f>
        <v>#REF!</v>
      </c>
      <c r="D28" s="155" t="e">
        <f>ROUND($C28*D29,2)</f>
        <v>#REF!</v>
      </c>
      <c r="E28" s="155"/>
      <c r="F28" s="171"/>
      <c r="H28" s="156" t="e">
        <f>C28-SUM(D28:F28)</f>
        <v>#REF!</v>
      </c>
    </row>
    <row r="29" spans="1:8" x14ac:dyDescent="0.2">
      <c r="A29" s="253"/>
      <c r="B29" s="242"/>
      <c r="C29" s="157" t="e">
        <f>C28/$C$46</f>
        <v>#REF!</v>
      </c>
      <c r="D29" s="159">
        <v>1</v>
      </c>
      <c r="E29" s="248"/>
      <c r="F29" s="256"/>
    </row>
    <row r="30" spans="1:8" s="158" customFormat="1" ht="8.25" x14ac:dyDescent="0.15">
      <c r="A30" s="255"/>
      <c r="B30" s="246"/>
      <c r="C30" s="247"/>
      <c r="D30" s="248"/>
      <c r="E30" s="248"/>
      <c r="F30" s="256"/>
    </row>
    <row r="31" spans="1:8" s="37" customFormat="1" x14ac:dyDescent="0.2">
      <c r="A31" s="170" t="s">
        <v>117</v>
      </c>
      <c r="B31" s="245" t="e">
        <f>#REF!</f>
        <v>#REF!</v>
      </c>
      <c r="C31" s="155" t="e">
        <f>#REF!</f>
        <v>#REF!</v>
      </c>
      <c r="D31" s="155" t="e">
        <f>ROUND($C31*D32,2)</f>
        <v>#REF!</v>
      </c>
      <c r="E31" s="155"/>
      <c r="F31" s="171"/>
      <c r="H31" s="156" t="e">
        <f>C31-SUM(D31:F31)</f>
        <v>#REF!</v>
      </c>
    </row>
    <row r="32" spans="1:8" x14ac:dyDescent="0.2">
      <c r="A32" s="253"/>
      <c r="B32" s="242"/>
      <c r="C32" s="157" t="e">
        <f>C31/$C$46</f>
        <v>#REF!</v>
      </c>
      <c r="D32" s="159">
        <v>1</v>
      </c>
      <c r="E32" s="248"/>
      <c r="F32" s="254"/>
    </row>
    <row r="33" spans="1:8" s="158" customFormat="1" ht="8.25" x14ac:dyDescent="0.15">
      <c r="A33" s="255"/>
      <c r="B33" s="246"/>
      <c r="C33" s="247"/>
      <c r="D33" s="248"/>
      <c r="E33" s="248"/>
      <c r="F33" s="256"/>
    </row>
    <row r="34" spans="1:8" s="37" customFormat="1" x14ac:dyDescent="0.2">
      <c r="A34" s="170" t="s">
        <v>118</v>
      </c>
      <c r="B34" s="245" t="e">
        <f>#REF!</f>
        <v>#REF!</v>
      </c>
      <c r="C34" s="155" t="e">
        <f>#REF!</f>
        <v>#REF!</v>
      </c>
      <c r="D34" s="155"/>
      <c r="E34" s="155"/>
      <c r="F34" s="171" t="e">
        <f>ROUND($C34*F35,2)</f>
        <v>#REF!</v>
      </c>
      <c r="H34" s="156" t="e">
        <f>C34-SUM(D34:F34)</f>
        <v>#REF!</v>
      </c>
    </row>
    <row r="35" spans="1:8" x14ac:dyDescent="0.2">
      <c r="A35" s="253"/>
      <c r="B35" s="242"/>
      <c r="C35" s="157" t="e">
        <f>C34/$C$46</f>
        <v>#REF!</v>
      </c>
      <c r="D35" s="244"/>
      <c r="E35" s="244"/>
      <c r="F35" s="172">
        <v>1</v>
      </c>
    </row>
    <row r="36" spans="1:8" s="158" customFormat="1" ht="8.25" x14ac:dyDescent="0.15">
      <c r="A36" s="255"/>
      <c r="B36" s="246"/>
      <c r="C36" s="247"/>
      <c r="D36" s="248"/>
      <c r="E36" s="248"/>
      <c r="F36" s="256"/>
    </row>
    <row r="37" spans="1:8" s="37" customFormat="1" x14ac:dyDescent="0.2">
      <c r="A37" s="170" t="s">
        <v>172</v>
      </c>
      <c r="B37" s="245" t="e">
        <f>#REF!</f>
        <v>#REF!</v>
      </c>
      <c r="C37" s="155" t="e">
        <f>#REF!</f>
        <v>#REF!</v>
      </c>
      <c r="D37" s="155"/>
      <c r="E37" s="155" t="e">
        <f>ROUND($C37*E38,2)</f>
        <v>#REF!</v>
      </c>
      <c r="F37" s="171" t="e">
        <f>ROUND($C37*F38,2)</f>
        <v>#REF!</v>
      </c>
      <c r="H37" s="156" t="e">
        <f>C37-SUM(D37:F37)</f>
        <v>#REF!</v>
      </c>
    </row>
    <row r="38" spans="1:8" x14ac:dyDescent="0.2">
      <c r="A38" s="253"/>
      <c r="B38" s="242"/>
      <c r="C38" s="157" t="e">
        <f>C37/$C$46</f>
        <v>#REF!</v>
      </c>
      <c r="D38" s="244"/>
      <c r="E38" s="159">
        <v>0.6</v>
      </c>
      <c r="F38" s="172">
        <v>0.4</v>
      </c>
    </row>
    <row r="39" spans="1:8" s="158" customFormat="1" ht="8.25" x14ac:dyDescent="0.15">
      <c r="A39" s="255"/>
      <c r="B39" s="246"/>
      <c r="C39" s="247"/>
      <c r="D39" s="248"/>
      <c r="E39" s="248"/>
      <c r="F39" s="256"/>
    </row>
    <row r="40" spans="1:8" s="37" customFormat="1" x14ac:dyDescent="0.2">
      <c r="A40" s="170" t="s">
        <v>173</v>
      </c>
      <c r="B40" s="245" t="e">
        <f>#REF!</f>
        <v>#REF!</v>
      </c>
      <c r="C40" s="155" t="e">
        <f>#REF!</f>
        <v>#REF!</v>
      </c>
      <c r="D40" s="155"/>
      <c r="E40" s="155" t="e">
        <f>ROUND($C40*E41,2)</f>
        <v>#REF!</v>
      </c>
      <c r="F40" s="171" t="e">
        <f>ROUND($C40*F41,2)</f>
        <v>#REF!</v>
      </c>
      <c r="H40" s="156" t="e">
        <f>C40-SUM(D40:F40)</f>
        <v>#REF!</v>
      </c>
    </row>
    <row r="41" spans="1:8" x14ac:dyDescent="0.2">
      <c r="A41" s="253"/>
      <c r="B41" s="242"/>
      <c r="C41" s="157" t="e">
        <f>C40/$C$46</f>
        <v>#REF!</v>
      </c>
      <c r="D41" s="244"/>
      <c r="E41" s="159">
        <v>0.4</v>
      </c>
      <c r="F41" s="172">
        <v>0.6</v>
      </c>
    </row>
    <row r="42" spans="1:8" s="158" customFormat="1" ht="8.25" x14ac:dyDescent="0.15">
      <c r="A42" s="255"/>
      <c r="B42" s="246"/>
      <c r="C42" s="247"/>
      <c r="D42" s="248"/>
      <c r="E42" s="248"/>
      <c r="F42" s="256"/>
    </row>
    <row r="43" spans="1:8" s="37" customFormat="1" x14ac:dyDescent="0.2">
      <c r="A43" s="170" t="s">
        <v>219</v>
      </c>
      <c r="B43" s="245" t="e">
        <f>#REF!</f>
        <v>#REF!</v>
      </c>
      <c r="C43" s="155" t="e">
        <f>#REF!</f>
        <v>#REF!</v>
      </c>
      <c r="D43" s="155"/>
      <c r="E43" s="155"/>
      <c r="F43" s="171" t="e">
        <f>ROUND($C43*F44,2)</f>
        <v>#REF!</v>
      </c>
      <c r="H43" s="156" t="e">
        <f>C43-SUM(D43:F43)</f>
        <v>#REF!</v>
      </c>
    </row>
    <row r="44" spans="1:8" x14ac:dyDescent="0.2">
      <c r="A44" s="253"/>
      <c r="B44" s="242"/>
      <c r="C44" s="157" t="e">
        <f>C43/$C$46</f>
        <v>#REF!</v>
      </c>
      <c r="D44" s="244"/>
      <c r="E44" s="244"/>
      <c r="F44" s="172">
        <v>1</v>
      </c>
    </row>
    <row r="45" spans="1:8" s="158" customFormat="1" ht="8.25" x14ac:dyDescent="0.15">
      <c r="A45" s="255"/>
      <c r="B45" s="246"/>
      <c r="C45" s="247"/>
      <c r="D45" s="248"/>
      <c r="E45" s="248"/>
      <c r="F45" s="256"/>
    </row>
    <row r="46" spans="1:8" x14ac:dyDescent="0.2">
      <c r="A46" s="200" t="s">
        <v>36</v>
      </c>
      <c r="B46" s="201"/>
      <c r="C46" s="155" t="e">
        <f>C10+C13+C16+C19+C22+C25+C28+C31+C34+C37+C43+C40</f>
        <v>#REF!</v>
      </c>
      <c r="D46" s="244"/>
      <c r="E46" s="244"/>
      <c r="F46" s="254"/>
    </row>
    <row r="47" spans="1:8" x14ac:dyDescent="0.2">
      <c r="A47" s="200"/>
      <c r="B47" s="201"/>
      <c r="C47" s="157" t="e">
        <f>C46/$C$46</f>
        <v>#REF!</v>
      </c>
      <c r="D47" s="244"/>
      <c r="E47" s="250"/>
      <c r="F47" s="257"/>
    </row>
    <row r="48" spans="1:8" x14ac:dyDescent="0.2">
      <c r="A48" s="173"/>
      <c r="B48" s="235"/>
      <c r="C48" s="160"/>
      <c r="D48" s="161"/>
      <c r="E48" s="162"/>
      <c r="F48" s="174"/>
    </row>
    <row r="49" spans="1:9" s="52" customFormat="1" x14ac:dyDescent="0.2">
      <c r="A49" s="202" t="s">
        <v>42</v>
      </c>
      <c r="B49" s="203"/>
      <c r="C49" s="203"/>
      <c r="D49" s="163" t="e">
        <f>SUM(D10,D13,D16,D19,D22,D25,D28,D31,D34,D37,D40,D43)</f>
        <v>#REF!</v>
      </c>
      <c r="E49" s="163" t="e">
        <f t="shared" ref="E49:F49" si="2">SUM(E10,E13,E16,E19,E22,E25,E28,E31,E34,E37,E40,E43)</f>
        <v>#REF!</v>
      </c>
      <c r="F49" s="175" t="e">
        <f t="shared" si="2"/>
        <v>#REF!</v>
      </c>
    </row>
    <row r="50" spans="1:9" s="52" customFormat="1" ht="12" x14ac:dyDescent="0.2">
      <c r="A50" s="202"/>
      <c r="B50" s="203"/>
      <c r="C50" s="203"/>
      <c r="D50" s="164" t="e">
        <f t="shared" ref="D50:F50" si="3">D49/$C$46</f>
        <v>#REF!</v>
      </c>
      <c r="E50" s="164" t="e">
        <f t="shared" si="3"/>
        <v>#REF!</v>
      </c>
      <c r="F50" s="176" t="e">
        <f t="shared" si="3"/>
        <v>#REF!</v>
      </c>
    </row>
    <row r="51" spans="1:9" x14ac:dyDescent="0.2">
      <c r="A51" s="173"/>
      <c r="B51" s="235"/>
      <c r="C51" s="160"/>
      <c r="D51" s="236"/>
      <c r="E51" s="160"/>
      <c r="F51" s="177"/>
    </row>
    <row r="52" spans="1:9" s="52" customFormat="1" x14ac:dyDescent="0.2">
      <c r="A52" s="202" t="s">
        <v>74</v>
      </c>
      <c r="B52" s="203"/>
      <c r="C52" s="203"/>
      <c r="D52" s="163" t="e">
        <f>D49</f>
        <v>#REF!</v>
      </c>
      <c r="E52" s="163" t="e">
        <f>E49+D52</f>
        <v>#REF!</v>
      </c>
      <c r="F52" s="175" t="e">
        <f t="shared" ref="F52" si="4">F49+E52</f>
        <v>#REF!</v>
      </c>
    </row>
    <row r="53" spans="1:9" s="52" customFormat="1" ht="12" x14ac:dyDescent="0.2">
      <c r="A53" s="202"/>
      <c r="B53" s="203"/>
      <c r="C53" s="203"/>
      <c r="D53" s="164" t="e">
        <f t="shared" ref="D53:F53" si="5">D52/$C$46</f>
        <v>#REF!</v>
      </c>
      <c r="E53" s="164" t="e">
        <f t="shared" si="5"/>
        <v>#REF!</v>
      </c>
      <c r="F53" s="176" t="e">
        <f t="shared" si="5"/>
        <v>#REF!</v>
      </c>
    </row>
    <row r="54" spans="1:9" s="52" customFormat="1" ht="12" thickBot="1" x14ac:dyDescent="0.25">
      <c r="A54" s="178"/>
      <c r="B54" s="237"/>
      <c r="C54" s="237"/>
      <c r="D54" s="238"/>
      <c r="E54" s="238"/>
      <c r="F54" s="179"/>
    </row>
    <row r="55" spans="1:9" s="165" customFormat="1" ht="12.75" thickBot="1" x14ac:dyDescent="0.25">
      <c r="A55" s="190" t="s">
        <v>14</v>
      </c>
      <c r="B55" s="191"/>
      <c r="C55" s="191"/>
      <c r="D55" s="192" t="e">
        <f>SUM(D49:F49)</f>
        <v>#REF!</v>
      </c>
      <c r="E55" s="192"/>
      <c r="F55" s="193"/>
      <c r="H55" s="166" t="e">
        <f>C46</f>
        <v>#REF!</v>
      </c>
      <c r="I55" s="167" t="e">
        <f>D55-H55</f>
        <v>#REF!</v>
      </c>
    </row>
    <row r="56" spans="1:9" x14ac:dyDescent="0.2">
      <c r="H56" s="10"/>
    </row>
    <row r="57" spans="1:9" x14ac:dyDescent="0.2">
      <c r="C57" s="168" t="e">
        <f>C46-#REF!</f>
        <v>#REF!</v>
      </c>
      <c r="D57" s="169" t="e">
        <f>D49-$I$57</f>
        <v>#REF!</v>
      </c>
      <c r="E57" s="169" t="e">
        <f>E49-$I$57</f>
        <v>#REF!</v>
      </c>
      <c r="F57" s="169" t="e">
        <f>F49-$I$57</f>
        <v>#REF!</v>
      </c>
      <c r="H57" s="167" t="s">
        <v>40</v>
      </c>
      <c r="I57" s="166" t="e">
        <f>H55/3</f>
        <v>#REF!</v>
      </c>
    </row>
  </sheetData>
  <mergeCells count="11">
    <mergeCell ref="A55:C55"/>
    <mergeCell ref="D55:F55"/>
    <mergeCell ref="A1:F1"/>
    <mergeCell ref="A7:A8"/>
    <mergeCell ref="B7:B8"/>
    <mergeCell ref="C7:C8"/>
    <mergeCell ref="D7:F7"/>
    <mergeCell ref="A46:B47"/>
    <mergeCell ref="A49:C50"/>
    <mergeCell ref="A52:C53"/>
    <mergeCell ref="B3:F3"/>
  </mergeCells>
  <phoneticPr fontId="6" type="noConversion"/>
  <printOptions horizontalCentered="1"/>
  <pageMargins left="0.39370078740157483" right="0.39370078740157483" top="1.1811023622047245" bottom="0.19685039370078741" header="0.39370078740157483" footer="0.39370078740157483"/>
  <pageSetup paperSize="9" scale="95" fitToHeight="0" orientation="portrait" horizontalDpi="300" verticalDpi="300" r:id="rId1"/>
  <headerFooter>
    <oddHeader>&amp;C&amp;G</oddHeader>
    <oddFooter>&amp;R&amp;"Arial,Normal"&amp;8Pág.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F92FB-0280-4A4D-BE3F-62E1CA2D7622}">
  <sheetPr>
    <tabColor rgb="FF00B050"/>
    <pageSetUpPr fitToPage="1"/>
  </sheetPr>
  <dimension ref="A1:W475"/>
  <sheetViews>
    <sheetView view="pageBreakPreview" topLeftCell="A7" zoomScale="115" zoomScaleNormal="100" zoomScaleSheetLayoutView="115" workbookViewId="0">
      <selection activeCell="K20" sqref="K20"/>
    </sheetView>
  </sheetViews>
  <sheetFormatPr defaultRowHeight="11.25" x14ac:dyDescent="0.2"/>
  <cols>
    <col min="1" max="1" width="12.28515625" style="5" customWidth="1"/>
    <col min="2" max="2" width="10.85546875" style="5" customWidth="1"/>
    <col min="3" max="3" width="53.28515625" style="5" customWidth="1"/>
    <col min="4" max="4" width="9.140625" style="5"/>
    <col min="5" max="5" width="10.5703125" style="5" customWidth="1"/>
    <col min="6" max="6" width="9.85546875" style="5" customWidth="1"/>
    <col min="7" max="7" width="11.28515625" style="5" bestFit="1" customWidth="1"/>
    <col min="8" max="8" width="8.28515625" style="5" customWidth="1"/>
    <col min="9" max="9" width="11.28515625" style="5" customWidth="1"/>
    <col min="10" max="10" width="13.5703125" style="5" bestFit="1" customWidth="1"/>
    <col min="11" max="257" width="9.140625" style="5"/>
    <col min="258" max="258" width="17.5703125" style="5" customWidth="1"/>
    <col min="259" max="259" width="47.5703125" style="5" customWidth="1"/>
    <col min="260" max="260" width="9.140625" style="5"/>
    <col min="261" max="261" width="10.28515625" style="5" customWidth="1"/>
    <col min="262" max="262" width="11.7109375" style="5" customWidth="1"/>
    <col min="263" max="263" width="15.85546875" style="5" customWidth="1"/>
    <col min="264" max="513" width="9.140625" style="5"/>
    <col min="514" max="514" width="17.5703125" style="5" customWidth="1"/>
    <col min="515" max="515" width="47.5703125" style="5" customWidth="1"/>
    <col min="516" max="516" width="9.140625" style="5"/>
    <col min="517" max="517" width="10.28515625" style="5" customWidth="1"/>
    <col min="518" max="518" width="11.7109375" style="5" customWidth="1"/>
    <col min="519" max="519" width="15.85546875" style="5" customWidth="1"/>
    <col min="520" max="769" width="9.140625" style="5"/>
    <col min="770" max="770" width="17.5703125" style="5" customWidth="1"/>
    <col min="771" max="771" width="47.5703125" style="5" customWidth="1"/>
    <col min="772" max="772" width="9.140625" style="5"/>
    <col min="773" max="773" width="10.28515625" style="5" customWidth="1"/>
    <col min="774" max="774" width="11.7109375" style="5" customWidth="1"/>
    <col min="775" max="775" width="15.85546875" style="5" customWidth="1"/>
    <col min="776" max="1025" width="9.140625" style="5"/>
    <col min="1026" max="1026" width="17.5703125" style="5" customWidth="1"/>
    <col min="1027" max="1027" width="47.5703125" style="5" customWidth="1"/>
    <col min="1028" max="1028" width="9.140625" style="5"/>
    <col min="1029" max="1029" width="10.28515625" style="5" customWidth="1"/>
    <col min="1030" max="1030" width="11.7109375" style="5" customWidth="1"/>
    <col min="1031" max="1031" width="15.85546875" style="5" customWidth="1"/>
    <col min="1032" max="1281" width="9.140625" style="5"/>
    <col min="1282" max="1282" width="17.5703125" style="5" customWidth="1"/>
    <col min="1283" max="1283" width="47.5703125" style="5" customWidth="1"/>
    <col min="1284" max="1284" width="9.140625" style="5"/>
    <col min="1285" max="1285" width="10.28515625" style="5" customWidth="1"/>
    <col min="1286" max="1286" width="11.7109375" style="5" customWidth="1"/>
    <col min="1287" max="1287" width="15.85546875" style="5" customWidth="1"/>
    <col min="1288" max="1537" width="9.140625" style="5"/>
    <col min="1538" max="1538" width="17.5703125" style="5" customWidth="1"/>
    <col min="1539" max="1539" width="47.5703125" style="5" customWidth="1"/>
    <col min="1540" max="1540" width="9.140625" style="5"/>
    <col min="1541" max="1541" width="10.28515625" style="5" customWidth="1"/>
    <col min="1542" max="1542" width="11.7109375" style="5" customWidth="1"/>
    <col min="1543" max="1543" width="15.85546875" style="5" customWidth="1"/>
    <col min="1544" max="1793" width="9.140625" style="5"/>
    <col min="1794" max="1794" width="17.5703125" style="5" customWidth="1"/>
    <col min="1795" max="1795" width="47.5703125" style="5" customWidth="1"/>
    <col min="1796" max="1796" width="9.140625" style="5"/>
    <col min="1797" max="1797" width="10.28515625" style="5" customWidth="1"/>
    <col min="1798" max="1798" width="11.7109375" style="5" customWidth="1"/>
    <col min="1799" max="1799" width="15.85546875" style="5" customWidth="1"/>
    <col min="1800" max="2049" width="9.140625" style="5"/>
    <col min="2050" max="2050" width="17.5703125" style="5" customWidth="1"/>
    <col min="2051" max="2051" width="47.5703125" style="5" customWidth="1"/>
    <col min="2052" max="2052" width="9.140625" style="5"/>
    <col min="2053" max="2053" width="10.28515625" style="5" customWidth="1"/>
    <col min="2054" max="2054" width="11.7109375" style="5" customWidth="1"/>
    <col min="2055" max="2055" width="15.85546875" style="5" customWidth="1"/>
    <col min="2056" max="2305" width="9.140625" style="5"/>
    <col min="2306" max="2306" width="17.5703125" style="5" customWidth="1"/>
    <col min="2307" max="2307" width="47.5703125" style="5" customWidth="1"/>
    <col min="2308" max="2308" width="9.140625" style="5"/>
    <col min="2309" max="2309" width="10.28515625" style="5" customWidth="1"/>
    <col min="2310" max="2310" width="11.7109375" style="5" customWidth="1"/>
    <col min="2311" max="2311" width="15.85546875" style="5" customWidth="1"/>
    <col min="2312" max="2561" width="9.140625" style="5"/>
    <col min="2562" max="2562" width="17.5703125" style="5" customWidth="1"/>
    <col min="2563" max="2563" width="47.5703125" style="5" customWidth="1"/>
    <col min="2564" max="2564" width="9.140625" style="5"/>
    <col min="2565" max="2565" width="10.28515625" style="5" customWidth="1"/>
    <col min="2566" max="2566" width="11.7109375" style="5" customWidth="1"/>
    <col min="2567" max="2567" width="15.85546875" style="5" customWidth="1"/>
    <col min="2568" max="2817" width="9.140625" style="5"/>
    <col min="2818" max="2818" width="17.5703125" style="5" customWidth="1"/>
    <col min="2819" max="2819" width="47.5703125" style="5" customWidth="1"/>
    <col min="2820" max="2820" width="9.140625" style="5"/>
    <col min="2821" max="2821" width="10.28515625" style="5" customWidth="1"/>
    <col min="2822" max="2822" width="11.7109375" style="5" customWidth="1"/>
    <col min="2823" max="2823" width="15.85546875" style="5" customWidth="1"/>
    <col min="2824" max="3073" width="9.140625" style="5"/>
    <col min="3074" max="3074" width="17.5703125" style="5" customWidth="1"/>
    <col min="3075" max="3075" width="47.5703125" style="5" customWidth="1"/>
    <col min="3076" max="3076" width="9.140625" style="5"/>
    <col min="3077" max="3077" width="10.28515625" style="5" customWidth="1"/>
    <col min="3078" max="3078" width="11.7109375" style="5" customWidth="1"/>
    <col min="3079" max="3079" width="15.85546875" style="5" customWidth="1"/>
    <col min="3080" max="3329" width="9.140625" style="5"/>
    <col min="3330" max="3330" width="17.5703125" style="5" customWidth="1"/>
    <col min="3331" max="3331" width="47.5703125" style="5" customWidth="1"/>
    <col min="3332" max="3332" width="9.140625" style="5"/>
    <col min="3333" max="3333" width="10.28515625" style="5" customWidth="1"/>
    <col min="3334" max="3334" width="11.7109375" style="5" customWidth="1"/>
    <col min="3335" max="3335" width="15.85546875" style="5" customWidth="1"/>
    <col min="3336" max="3585" width="9.140625" style="5"/>
    <col min="3586" max="3586" width="17.5703125" style="5" customWidth="1"/>
    <col min="3587" max="3587" width="47.5703125" style="5" customWidth="1"/>
    <col min="3588" max="3588" width="9.140625" style="5"/>
    <col min="3589" max="3589" width="10.28515625" style="5" customWidth="1"/>
    <col min="3590" max="3590" width="11.7109375" style="5" customWidth="1"/>
    <col min="3591" max="3591" width="15.85546875" style="5" customWidth="1"/>
    <col min="3592" max="3841" width="9.140625" style="5"/>
    <col min="3842" max="3842" width="17.5703125" style="5" customWidth="1"/>
    <col min="3843" max="3843" width="47.5703125" style="5" customWidth="1"/>
    <col min="3844" max="3844" width="9.140625" style="5"/>
    <col min="3845" max="3845" width="10.28515625" style="5" customWidth="1"/>
    <col min="3846" max="3846" width="11.7109375" style="5" customWidth="1"/>
    <col min="3847" max="3847" width="15.85546875" style="5" customWidth="1"/>
    <col min="3848" max="4097" width="9.140625" style="5"/>
    <col min="4098" max="4098" width="17.5703125" style="5" customWidth="1"/>
    <col min="4099" max="4099" width="47.5703125" style="5" customWidth="1"/>
    <col min="4100" max="4100" width="9.140625" style="5"/>
    <col min="4101" max="4101" width="10.28515625" style="5" customWidth="1"/>
    <col min="4102" max="4102" width="11.7109375" style="5" customWidth="1"/>
    <col min="4103" max="4103" width="15.85546875" style="5" customWidth="1"/>
    <col min="4104" max="4353" width="9.140625" style="5"/>
    <col min="4354" max="4354" width="17.5703125" style="5" customWidth="1"/>
    <col min="4355" max="4355" width="47.5703125" style="5" customWidth="1"/>
    <col min="4356" max="4356" width="9.140625" style="5"/>
    <col min="4357" max="4357" width="10.28515625" style="5" customWidth="1"/>
    <col min="4358" max="4358" width="11.7109375" style="5" customWidth="1"/>
    <col min="4359" max="4359" width="15.85546875" style="5" customWidth="1"/>
    <col min="4360" max="4609" width="9.140625" style="5"/>
    <col min="4610" max="4610" width="17.5703125" style="5" customWidth="1"/>
    <col min="4611" max="4611" width="47.5703125" style="5" customWidth="1"/>
    <col min="4612" max="4612" width="9.140625" style="5"/>
    <col min="4613" max="4613" width="10.28515625" style="5" customWidth="1"/>
    <col min="4614" max="4614" width="11.7109375" style="5" customWidth="1"/>
    <col min="4615" max="4615" width="15.85546875" style="5" customWidth="1"/>
    <col min="4616" max="4865" width="9.140625" style="5"/>
    <col min="4866" max="4866" width="17.5703125" style="5" customWidth="1"/>
    <col min="4867" max="4867" width="47.5703125" style="5" customWidth="1"/>
    <col min="4868" max="4868" width="9.140625" style="5"/>
    <col min="4869" max="4869" width="10.28515625" style="5" customWidth="1"/>
    <col min="4870" max="4870" width="11.7109375" style="5" customWidth="1"/>
    <col min="4871" max="4871" width="15.85546875" style="5" customWidth="1"/>
    <col min="4872" max="5121" width="9.140625" style="5"/>
    <col min="5122" max="5122" width="17.5703125" style="5" customWidth="1"/>
    <col min="5123" max="5123" width="47.5703125" style="5" customWidth="1"/>
    <col min="5124" max="5124" width="9.140625" style="5"/>
    <col min="5125" max="5125" width="10.28515625" style="5" customWidth="1"/>
    <col min="5126" max="5126" width="11.7109375" style="5" customWidth="1"/>
    <col min="5127" max="5127" width="15.85546875" style="5" customWidth="1"/>
    <col min="5128" max="5377" width="9.140625" style="5"/>
    <col min="5378" max="5378" width="17.5703125" style="5" customWidth="1"/>
    <col min="5379" max="5379" width="47.5703125" style="5" customWidth="1"/>
    <col min="5380" max="5380" width="9.140625" style="5"/>
    <col min="5381" max="5381" width="10.28515625" style="5" customWidth="1"/>
    <col min="5382" max="5382" width="11.7109375" style="5" customWidth="1"/>
    <col min="5383" max="5383" width="15.85546875" style="5" customWidth="1"/>
    <col min="5384" max="5633" width="9.140625" style="5"/>
    <col min="5634" max="5634" width="17.5703125" style="5" customWidth="1"/>
    <col min="5635" max="5635" width="47.5703125" style="5" customWidth="1"/>
    <col min="5636" max="5636" width="9.140625" style="5"/>
    <col min="5637" max="5637" width="10.28515625" style="5" customWidth="1"/>
    <col min="5638" max="5638" width="11.7109375" style="5" customWidth="1"/>
    <col min="5639" max="5639" width="15.85546875" style="5" customWidth="1"/>
    <col min="5640" max="5889" width="9.140625" style="5"/>
    <col min="5890" max="5890" width="17.5703125" style="5" customWidth="1"/>
    <col min="5891" max="5891" width="47.5703125" style="5" customWidth="1"/>
    <col min="5892" max="5892" width="9.140625" style="5"/>
    <col min="5893" max="5893" width="10.28515625" style="5" customWidth="1"/>
    <col min="5894" max="5894" width="11.7109375" style="5" customWidth="1"/>
    <col min="5895" max="5895" width="15.85546875" style="5" customWidth="1"/>
    <col min="5896" max="6145" width="9.140625" style="5"/>
    <col min="6146" max="6146" width="17.5703125" style="5" customWidth="1"/>
    <col min="6147" max="6147" width="47.5703125" style="5" customWidth="1"/>
    <col min="6148" max="6148" width="9.140625" style="5"/>
    <col min="6149" max="6149" width="10.28515625" style="5" customWidth="1"/>
    <col min="6150" max="6150" width="11.7109375" style="5" customWidth="1"/>
    <col min="6151" max="6151" width="15.85546875" style="5" customWidth="1"/>
    <col min="6152" max="6401" width="9.140625" style="5"/>
    <col min="6402" max="6402" width="17.5703125" style="5" customWidth="1"/>
    <col min="6403" max="6403" width="47.5703125" style="5" customWidth="1"/>
    <col min="6404" max="6404" width="9.140625" style="5"/>
    <col min="6405" max="6405" width="10.28515625" style="5" customWidth="1"/>
    <col min="6406" max="6406" width="11.7109375" style="5" customWidth="1"/>
    <col min="6407" max="6407" width="15.85546875" style="5" customWidth="1"/>
    <col min="6408" max="6657" width="9.140625" style="5"/>
    <col min="6658" max="6658" width="17.5703125" style="5" customWidth="1"/>
    <col min="6659" max="6659" width="47.5703125" style="5" customWidth="1"/>
    <col min="6660" max="6660" width="9.140625" style="5"/>
    <col min="6661" max="6661" width="10.28515625" style="5" customWidth="1"/>
    <col min="6662" max="6662" width="11.7109375" style="5" customWidth="1"/>
    <col min="6663" max="6663" width="15.85546875" style="5" customWidth="1"/>
    <col min="6664" max="6913" width="9.140625" style="5"/>
    <col min="6914" max="6914" width="17.5703125" style="5" customWidth="1"/>
    <col min="6915" max="6915" width="47.5703125" style="5" customWidth="1"/>
    <col min="6916" max="6916" width="9.140625" style="5"/>
    <col min="6917" max="6917" width="10.28515625" style="5" customWidth="1"/>
    <col min="6918" max="6918" width="11.7109375" style="5" customWidth="1"/>
    <col min="6919" max="6919" width="15.85546875" style="5" customWidth="1"/>
    <col min="6920" max="7169" width="9.140625" style="5"/>
    <col min="7170" max="7170" width="17.5703125" style="5" customWidth="1"/>
    <col min="7171" max="7171" width="47.5703125" style="5" customWidth="1"/>
    <col min="7172" max="7172" width="9.140625" style="5"/>
    <col min="7173" max="7173" width="10.28515625" style="5" customWidth="1"/>
    <col min="7174" max="7174" width="11.7109375" style="5" customWidth="1"/>
    <col min="7175" max="7175" width="15.85546875" style="5" customWidth="1"/>
    <col min="7176" max="7425" width="9.140625" style="5"/>
    <col min="7426" max="7426" width="17.5703125" style="5" customWidth="1"/>
    <col min="7427" max="7427" width="47.5703125" style="5" customWidth="1"/>
    <col min="7428" max="7428" width="9.140625" style="5"/>
    <col min="7429" max="7429" width="10.28515625" style="5" customWidth="1"/>
    <col min="7430" max="7430" width="11.7109375" style="5" customWidth="1"/>
    <col min="7431" max="7431" width="15.85546875" style="5" customWidth="1"/>
    <col min="7432" max="7681" width="9.140625" style="5"/>
    <col min="7682" max="7682" width="17.5703125" style="5" customWidth="1"/>
    <col min="7683" max="7683" width="47.5703125" style="5" customWidth="1"/>
    <col min="7684" max="7684" width="9.140625" style="5"/>
    <col min="7685" max="7685" width="10.28515625" style="5" customWidth="1"/>
    <col min="7686" max="7686" width="11.7109375" style="5" customWidth="1"/>
    <col min="7687" max="7687" width="15.85546875" style="5" customWidth="1"/>
    <col min="7688" max="7937" width="9.140625" style="5"/>
    <col min="7938" max="7938" width="17.5703125" style="5" customWidth="1"/>
    <col min="7939" max="7939" width="47.5703125" style="5" customWidth="1"/>
    <col min="7940" max="7940" width="9.140625" style="5"/>
    <col min="7941" max="7941" width="10.28515625" style="5" customWidth="1"/>
    <col min="7942" max="7942" width="11.7109375" style="5" customWidth="1"/>
    <col min="7943" max="7943" width="15.85546875" style="5" customWidth="1"/>
    <col min="7944" max="8193" width="9.140625" style="5"/>
    <col min="8194" max="8194" width="17.5703125" style="5" customWidth="1"/>
    <col min="8195" max="8195" width="47.5703125" style="5" customWidth="1"/>
    <col min="8196" max="8196" width="9.140625" style="5"/>
    <col min="8197" max="8197" width="10.28515625" style="5" customWidth="1"/>
    <col min="8198" max="8198" width="11.7109375" style="5" customWidth="1"/>
    <col min="8199" max="8199" width="15.85546875" style="5" customWidth="1"/>
    <col min="8200" max="8449" width="9.140625" style="5"/>
    <col min="8450" max="8450" width="17.5703125" style="5" customWidth="1"/>
    <col min="8451" max="8451" width="47.5703125" style="5" customWidth="1"/>
    <col min="8452" max="8452" width="9.140625" style="5"/>
    <col min="8453" max="8453" width="10.28515625" style="5" customWidth="1"/>
    <col min="8454" max="8454" width="11.7109375" style="5" customWidth="1"/>
    <col min="8455" max="8455" width="15.85546875" style="5" customWidth="1"/>
    <col min="8456" max="8705" width="9.140625" style="5"/>
    <col min="8706" max="8706" width="17.5703125" style="5" customWidth="1"/>
    <col min="8707" max="8707" width="47.5703125" style="5" customWidth="1"/>
    <col min="8708" max="8708" width="9.140625" style="5"/>
    <col min="8709" max="8709" width="10.28515625" style="5" customWidth="1"/>
    <col min="8710" max="8710" width="11.7109375" style="5" customWidth="1"/>
    <col min="8711" max="8711" width="15.85546875" style="5" customWidth="1"/>
    <col min="8712" max="8961" width="9.140625" style="5"/>
    <col min="8962" max="8962" width="17.5703125" style="5" customWidth="1"/>
    <col min="8963" max="8963" width="47.5703125" style="5" customWidth="1"/>
    <col min="8964" max="8964" width="9.140625" style="5"/>
    <col min="8965" max="8965" width="10.28515625" style="5" customWidth="1"/>
    <col min="8966" max="8966" width="11.7109375" style="5" customWidth="1"/>
    <col min="8967" max="8967" width="15.85546875" style="5" customWidth="1"/>
    <col min="8968" max="9217" width="9.140625" style="5"/>
    <col min="9218" max="9218" width="17.5703125" style="5" customWidth="1"/>
    <col min="9219" max="9219" width="47.5703125" style="5" customWidth="1"/>
    <col min="9220" max="9220" width="9.140625" style="5"/>
    <col min="9221" max="9221" width="10.28515625" style="5" customWidth="1"/>
    <col min="9222" max="9222" width="11.7109375" style="5" customWidth="1"/>
    <col min="9223" max="9223" width="15.85546875" style="5" customWidth="1"/>
    <col min="9224" max="9473" width="9.140625" style="5"/>
    <col min="9474" max="9474" width="17.5703125" style="5" customWidth="1"/>
    <col min="9475" max="9475" width="47.5703125" style="5" customWidth="1"/>
    <col min="9476" max="9476" width="9.140625" style="5"/>
    <col min="9477" max="9477" width="10.28515625" style="5" customWidth="1"/>
    <col min="9478" max="9478" width="11.7109375" style="5" customWidth="1"/>
    <col min="9479" max="9479" width="15.85546875" style="5" customWidth="1"/>
    <col min="9480" max="9729" width="9.140625" style="5"/>
    <col min="9730" max="9730" width="17.5703125" style="5" customWidth="1"/>
    <col min="9731" max="9731" width="47.5703125" style="5" customWidth="1"/>
    <col min="9732" max="9732" width="9.140625" style="5"/>
    <col min="9733" max="9733" width="10.28515625" style="5" customWidth="1"/>
    <col min="9734" max="9734" width="11.7109375" style="5" customWidth="1"/>
    <col min="9735" max="9735" width="15.85546875" style="5" customWidth="1"/>
    <col min="9736" max="9985" width="9.140625" style="5"/>
    <col min="9986" max="9986" width="17.5703125" style="5" customWidth="1"/>
    <col min="9987" max="9987" width="47.5703125" style="5" customWidth="1"/>
    <col min="9988" max="9988" width="9.140625" style="5"/>
    <col min="9989" max="9989" width="10.28515625" style="5" customWidth="1"/>
    <col min="9990" max="9990" width="11.7109375" style="5" customWidth="1"/>
    <col min="9991" max="9991" width="15.85546875" style="5" customWidth="1"/>
    <col min="9992" max="10241" width="9.140625" style="5"/>
    <col min="10242" max="10242" width="17.5703125" style="5" customWidth="1"/>
    <col min="10243" max="10243" width="47.5703125" style="5" customWidth="1"/>
    <col min="10244" max="10244" width="9.140625" style="5"/>
    <col min="10245" max="10245" width="10.28515625" style="5" customWidth="1"/>
    <col min="10246" max="10246" width="11.7109375" style="5" customWidth="1"/>
    <col min="10247" max="10247" width="15.85546875" style="5" customWidth="1"/>
    <col min="10248" max="10497" width="9.140625" style="5"/>
    <col min="10498" max="10498" width="17.5703125" style="5" customWidth="1"/>
    <col min="10499" max="10499" width="47.5703125" style="5" customWidth="1"/>
    <col min="10500" max="10500" width="9.140625" style="5"/>
    <col min="10501" max="10501" width="10.28515625" style="5" customWidth="1"/>
    <col min="10502" max="10502" width="11.7109375" style="5" customWidth="1"/>
    <col min="10503" max="10503" width="15.85546875" style="5" customWidth="1"/>
    <col min="10504" max="10753" width="9.140625" style="5"/>
    <col min="10754" max="10754" width="17.5703125" style="5" customWidth="1"/>
    <col min="10755" max="10755" width="47.5703125" style="5" customWidth="1"/>
    <col min="10756" max="10756" width="9.140625" style="5"/>
    <col min="10757" max="10757" width="10.28515625" style="5" customWidth="1"/>
    <col min="10758" max="10758" width="11.7109375" style="5" customWidth="1"/>
    <col min="10759" max="10759" width="15.85546875" style="5" customWidth="1"/>
    <col min="10760" max="11009" width="9.140625" style="5"/>
    <col min="11010" max="11010" width="17.5703125" style="5" customWidth="1"/>
    <col min="11011" max="11011" width="47.5703125" style="5" customWidth="1"/>
    <col min="11012" max="11012" width="9.140625" style="5"/>
    <col min="11013" max="11013" width="10.28515625" style="5" customWidth="1"/>
    <col min="11014" max="11014" width="11.7109375" style="5" customWidth="1"/>
    <col min="11015" max="11015" width="15.85546875" style="5" customWidth="1"/>
    <col min="11016" max="11265" width="9.140625" style="5"/>
    <col min="11266" max="11266" width="17.5703125" style="5" customWidth="1"/>
    <col min="11267" max="11267" width="47.5703125" style="5" customWidth="1"/>
    <col min="11268" max="11268" width="9.140625" style="5"/>
    <col min="11269" max="11269" width="10.28515625" style="5" customWidth="1"/>
    <col min="11270" max="11270" width="11.7109375" style="5" customWidth="1"/>
    <col min="11271" max="11271" width="15.85546875" style="5" customWidth="1"/>
    <col min="11272" max="11521" width="9.140625" style="5"/>
    <col min="11522" max="11522" width="17.5703125" style="5" customWidth="1"/>
    <col min="11523" max="11523" width="47.5703125" style="5" customWidth="1"/>
    <col min="11524" max="11524" width="9.140625" style="5"/>
    <col min="11525" max="11525" width="10.28515625" style="5" customWidth="1"/>
    <col min="11526" max="11526" width="11.7109375" style="5" customWidth="1"/>
    <col min="11527" max="11527" width="15.85546875" style="5" customWidth="1"/>
    <col min="11528" max="11777" width="9.140625" style="5"/>
    <col min="11778" max="11778" width="17.5703125" style="5" customWidth="1"/>
    <col min="11779" max="11779" width="47.5703125" style="5" customWidth="1"/>
    <col min="11780" max="11780" width="9.140625" style="5"/>
    <col min="11781" max="11781" width="10.28515625" style="5" customWidth="1"/>
    <col min="11782" max="11782" width="11.7109375" style="5" customWidth="1"/>
    <col min="11783" max="11783" width="15.85546875" style="5" customWidth="1"/>
    <col min="11784" max="12033" width="9.140625" style="5"/>
    <col min="12034" max="12034" width="17.5703125" style="5" customWidth="1"/>
    <col min="12035" max="12035" width="47.5703125" style="5" customWidth="1"/>
    <col min="12036" max="12036" width="9.140625" style="5"/>
    <col min="12037" max="12037" width="10.28515625" style="5" customWidth="1"/>
    <col min="12038" max="12038" width="11.7109375" style="5" customWidth="1"/>
    <col min="12039" max="12039" width="15.85546875" style="5" customWidth="1"/>
    <col min="12040" max="12289" width="9.140625" style="5"/>
    <col min="12290" max="12290" width="17.5703125" style="5" customWidth="1"/>
    <col min="12291" max="12291" width="47.5703125" style="5" customWidth="1"/>
    <col min="12292" max="12292" width="9.140625" style="5"/>
    <col min="12293" max="12293" width="10.28515625" style="5" customWidth="1"/>
    <col min="12294" max="12294" width="11.7109375" style="5" customWidth="1"/>
    <col min="12295" max="12295" width="15.85546875" style="5" customWidth="1"/>
    <col min="12296" max="12545" width="9.140625" style="5"/>
    <col min="12546" max="12546" width="17.5703125" style="5" customWidth="1"/>
    <col min="12547" max="12547" width="47.5703125" style="5" customWidth="1"/>
    <col min="12548" max="12548" width="9.140625" style="5"/>
    <col min="12549" max="12549" width="10.28515625" style="5" customWidth="1"/>
    <col min="12550" max="12550" width="11.7109375" style="5" customWidth="1"/>
    <col min="12551" max="12551" width="15.85546875" style="5" customWidth="1"/>
    <col min="12552" max="12801" width="9.140625" style="5"/>
    <col min="12802" max="12802" width="17.5703125" style="5" customWidth="1"/>
    <col min="12803" max="12803" width="47.5703125" style="5" customWidth="1"/>
    <col min="12804" max="12804" width="9.140625" style="5"/>
    <col min="12805" max="12805" width="10.28515625" style="5" customWidth="1"/>
    <col min="12806" max="12806" width="11.7109375" style="5" customWidth="1"/>
    <col min="12807" max="12807" width="15.85546875" style="5" customWidth="1"/>
    <col min="12808" max="13057" width="9.140625" style="5"/>
    <col min="13058" max="13058" width="17.5703125" style="5" customWidth="1"/>
    <col min="13059" max="13059" width="47.5703125" style="5" customWidth="1"/>
    <col min="13060" max="13060" width="9.140625" style="5"/>
    <col min="13061" max="13061" width="10.28515625" style="5" customWidth="1"/>
    <col min="13062" max="13062" width="11.7109375" style="5" customWidth="1"/>
    <col min="13063" max="13063" width="15.85546875" style="5" customWidth="1"/>
    <col min="13064" max="13313" width="9.140625" style="5"/>
    <col min="13314" max="13314" width="17.5703125" style="5" customWidth="1"/>
    <col min="13315" max="13315" width="47.5703125" style="5" customWidth="1"/>
    <col min="13316" max="13316" width="9.140625" style="5"/>
    <col min="13317" max="13317" width="10.28515625" style="5" customWidth="1"/>
    <col min="13318" max="13318" width="11.7109375" style="5" customWidth="1"/>
    <col min="13319" max="13319" width="15.85546875" style="5" customWidth="1"/>
    <col min="13320" max="13569" width="9.140625" style="5"/>
    <col min="13570" max="13570" width="17.5703125" style="5" customWidth="1"/>
    <col min="13571" max="13571" width="47.5703125" style="5" customWidth="1"/>
    <col min="13572" max="13572" width="9.140625" style="5"/>
    <col min="13573" max="13573" width="10.28515625" style="5" customWidth="1"/>
    <col min="13574" max="13574" width="11.7109375" style="5" customWidth="1"/>
    <col min="13575" max="13575" width="15.85546875" style="5" customWidth="1"/>
    <col min="13576" max="13825" width="9.140625" style="5"/>
    <col min="13826" max="13826" width="17.5703125" style="5" customWidth="1"/>
    <col min="13827" max="13827" width="47.5703125" style="5" customWidth="1"/>
    <col min="13828" max="13828" width="9.140625" style="5"/>
    <col min="13829" max="13829" width="10.28515625" style="5" customWidth="1"/>
    <col min="13830" max="13830" width="11.7109375" style="5" customWidth="1"/>
    <col min="13831" max="13831" width="15.85546875" style="5" customWidth="1"/>
    <col min="13832" max="14081" width="9.140625" style="5"/>
    <col min="14082" max="14082" width="17.5703125" style="5" customWidth="1"/>
    <col min="14083" max="14083" width="47.5703125" style="5" customWidth="1"/>
    <col min="14084" max="14084" width="9.140625" style="5"/>
    <col min="14085" max="14085" width="10.28515625" style="5" customWidth="1"/>
    <col min="14086" max="14086" width="11.7109375" style="5" customWidth="1"/>
    <col min="14087" max="14087" width="15.85546875" style="5" customWidth="1"/>
    <col min="14088" max="14337" width="9.140625" style="5"/>
    <col min="14338" max="14338" width="17.5703125" style="5" customWidth="1"/>
    <col min="14339" max="14339" width="47.5703125" style="5" customWidth="1"/>
    <col min="14340" max="14340" width="9.140625" style="5"/>
    <col min="14341" max="14341" width="10.28515625" style="5" customWidth="1"/>
    <col min="14342" max="14342" width="11.7109375" style="5" customWidth="1"/>
    <col min="14343" max="14343" width="15.85546875" style="5" customWidth="1"/>
    <col min="14344" max="14593" width="9.140625" style="5"/>
    <col min="14594" max="14594" width="17.5703125" style="5" customWidth="1"/>
    <col min="14595" max="14595" width="47.5703125" style="5" customWidth="1"/>
    <col min="14596" max="14596" width="9.140625" style="5"/>
    <col min="14597" max="14597" width="10.28515625" style="5" customWidth="1"/>
    <col min="14598" max="14598" width="11.7109375" style="5" customWidth="1"/>
    <col min="14599" max="14599" width="15.85546875" style="5" customWidth="1"/>
    <col min="14600" max="14849" width="9.140625" style="5"/>
    <col min="14850" max="14850" width="17.5703125" style="5" customWidth="1"/>
    <col min="14851" max="14851" width="47.5703125" style="5" customWidth="1"/>
    <col min="14852" max="14852" width="9.140625" style="5"/>
    <col min="14853" max="14853" width="10.28515625" style="5" customWidth="1"/>
    <col min="14854" max="14854" width="11.7109375" style="5" customWidth="1"/>
    <col min="14855" max="14855" width="15.85546875" style="5" customWidth="1"/>
    <col min="14856" max="15105" width="9.140625" style="5"/>
    <col min="15106" max="15106" width="17.5703125" style="5" customWidth="1"/>
    <col min="15107" max="15107" width="47.5703125" style="5" customWidth="1"/>
    <col min="15108" max="15108" width="9.140625" style="5"/>
    <col min="15109" max="15109" width="10.28515625" style="5" customWidth="1"/>
    <col min="15110" max="15110" width="11.7109375" style="5" customWidth="1"/>
    <col min="15111" max="15111" width="15.85546875" style="5" customWidth="1"/>
    <col min="15112" max="15361" width="9.140625" style="5"/>
    <col min="15362" max="15362" width="17.5703125" style="5" customWidth="1"/>
    <col min="15363" max="15363" width="47.5703125" style="5" customWidth="1"/>
    <col min="15364" max="15364" width="9.140625" style="5"/>
    <col min="15365" max="15365" width="10.28515625" style="5" customWidth="1"/>
    <col min="15366" max="15366" width="11.7109375" style="5" customWidth="1"/>
    <col min="15367" max="15367" width="15.85546875" style="5" customWidth="1"/>
    <col min="15368" max="15617" width="9.140625" style="5"/>
    <col min="15618" max="15618" width="17.5703125" style="5" customWidth="1"/>
    <col min="15619" max="15619" width="47.5703125" style="5" customWidth="1"/>
    <col min="15620" max="15620" width="9.140625" style="5"/>
    <col min="15621" max="15621" width="10.28515625" style="5" customWidth="1"/>
    <col min="15622" max="15622" width="11.7109375" style="5" customWidth="1"/>
    <col min="15623" max="15623" width="15.85546875" style="5" customWidth="1"/>
    <col min="15624" max="15873" width="9.140625" style="5"/>
    <col min="15874" max="15874" width="17.5703125" style="5" customWidth="1"/>
    <col min="15875" max="15875" width="47.5703125" style="5" customWidth="1"/>
    <col min="15876" max="15876" width="9.140625" style="5"/>
    <col min="15877" max="15877" width="10.28515625" style="5" customWidth="1"/>
    <col min="15878" max="15878" width="11.7109375" style="5" customWidth="1"/>
    <col min="15879" max="15879" width="15.85546875" style="5" customWidth="1"/>
    <col min="15880" max="16129" width="9.140625" style="5"/>
    <col min="16130" max="16130" width="17.5703125" style="5" customWidth="1"/>
    <col min="16131" max="16131" width="47.5703125" style="5" customWidth="1"/>
    <col min="16132" max="16132" width="9.140625" style="5"/>
    <col min="16133" max="16133" width="10.28515625" style="5" customWidth="1"/>
    <col min="16134" max="16134" width="11.7109375" style="5" customWidth="1"/>
    <col min="16135" max="16135" width="15.85546875" style="5" customWidth="1"/>
    <col min="16136" max="16384" width="9.140625" style="5"/>
  </cols>
  <sheetData>
    <row r="1" spans="1:23" s="9" customFormat="1" x14ac:dyDescent="0.2">
      <c r="F1" s="5"/>
      <c r="H1" s="5"/>
    </row>
    <row r="2" spans="1:23" s="9" customFormat="1" ht="24.75" customHeight="1" x14ac:dyDescent="0.2">
      <c r="A2" s="223" t="s">
        <v>120</v>
      </c>
      <c r="B2" s="224"/>
      <c r="C2" s="224"/>
      <c r="D2" s="224"/>
      <c r="E2" s="224"/>
      <c r="F2" s="224"/>
      <c r="G2" s="224"/>
      <c r="H2" s="224"/>
      <c r="I2" s="225"/>
    </row>
    <row r="3" spans="1:23" s="9" customFormat="1" x14ac:dyDescent="0.2">
      <c r="F3" s="5"/>
      <c r="H3" s="5"/>
    </row>
    <row r="4" spans="1:23" s="16" customFormat="1" ht="12.75" customHeight="1" x14ac:dyDescent="0.2">
      <c r="A4" s="14" t="e">
        <f>#REF!</f>
        <v>#REF!</v>
      </c>
      <c r="B4" s="115"/>
      <c r="C4" s="115"/>
      <c r="D4" s="115"/>
      <c r="E4" s="115"/>
      <c r="F4" s="5"/>
      <c r="G4" s="9"/>
      <c r="H4" s="5"/>
      <c r="I4" s="9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</row>
    <row r="5" spans="1:23" s="16" customFormat="1" ht="12.75" x14ac:dyDescent="0.2">
      <c r="A5" s="14" t="e">
        <f>#REF!</f>
        <v>#REF!</v>
      </c>
      <c r="B5" s="116"/>
      <c r="C5" s="116"/>
      <c r="D5" s="116"/>
      <c r="E5" s="116"/>
      <c r="F5" s="117"/>
      <c r="H5" s="117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</row>
    <row r="6" spans="1:23" s="16" customFormat="1" ht="12.75" x14ac:dyDescent="0.2">
      <c r="A6" s="19" t="e">
        <f>#REF!</f>
        <v>#REF!</v>
      </c>
      <c r="B6" s="116"/>
      <c r="C6" s="116"/>
      <c r="D6" s="116"/>
      <c r="E6" s="116"/>
      <c r="F6" s="117"/>
      <c r="H6" s="117"/>
      <c r="L6" s="119" t="s">
        <v>121</v>
      </c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</row>
    <row r="7" spans="1:23" s="9" customFormat="1" x14ac:dyDescent="0.2">
      <c r="F7" s="5"/>
      <c r="H7" s="5"/>
    </row>
    <row r="8" spans="1:23" s="37" customFormat="1" x14ac:dyDescent="0.2">
      <c r="A8" s="207" t="s">
        <v>178</v>
      </c>
      <c r="B8" s="208"/>
      <c r="C8" s="208"/>
      <c r="D8" s="208"/>
      <c r="E8" s="208"/>
      <c r="F8" s="208"/>
      <c r="G8" s="208"/>
      <c r="H8" s="208"/>
      <c r="I8" s="209"/>
    </row>
    <row r="9" spans="1:23" s="37" customFormat="1" ht="13.5" customHeight="1" x14ac:dyDescent="0.2">
      <c r="A9" s="210"/>
      <c r="B9" s="211"/>
      <c r="C9" s="211"/>
      <c r="D9" s="211"/>
      <c r="E9" s="211"/>
      <c r="F9" s="211"/>
      <c r="G9" s="211"/>
      <c r="H9" s="211"/>
      <c r="I9" s="212"/>
    </row>
    <row r="10" spans="1:23" s="9" customFormat="1" ht="10.15" customHeight="1" x14ac:dyDescent="0.2">
      <c r="A10" s="221" t="s">
        <v>143</v>
      </c>
      <c r="B10" s="221"/>
      <c r="C10" s="120" t="s">
        <v>122</v>
      </c>
      <c r="D10" s="213"/>
      <c r="E10" s="213"/>
      <c r="F10" s="213"/>
      <c r="G10" s="213"/>
      <c r="H10" s="213"/>
      <c r="I10" s="213"/>
    </row>
    <row r="11" spans="1:23" s="9" customFormat="1" ht="11.25" customHeight="1" x14ac:dyDescent="0.2">
      <c r="A11" s="222"/>
      <c r="B11" s="222"/>
      <c r="C11" s="214" t="s">
        <v>123</v>
      </c>
      <c r="D11" s="217" t="s">
        <v>178</v>
      </c>
      <c r="E11" s="217"/>
      <c r="F11" s="217"/>
      <c r="G11" s="217"/>
      <c r="H11" s="217"/>
      <c r="I11" s="217"/>
    </row>
    <row r="12" spans="1:23" s="9" customFormat="1" ht="11.25" customHeight="1" x14ac:dyDescent="0.2">
      <c r="A12" s="222"/>
      <c r="B12" s="222"/>
      <c r="C12" s="214"/>
      <c r="D12" s="217"/>
      <c r="E12" s="217"/>
      <c r="F12" s="217"/>
      <c r="G12" s="217"/>
      <c r="H12" s="217"/>
      <c r="I12" s="217"/>
    </row>
    <row r="13" spans="1:23" s="9" customFormat="1" ht="11.25" customHeight="1" x14ac:dyDescent="0.2">
      <c r="A13" s="222"/>
      <c r="B13" s="222"/>
      <c r="C13" s="214"/>
      <c r="D13" s="217"/>
      <c r="E13" s="218"/>
      <c r="F13" s="218"/>
      <c r="G13" s="218"/>
      <c r="H13" s="218"/>
      <c r="I13" s="218"/>
    </row>
    <row r="14" spans="1:23" s="9" customFormat="1" ht="10.15" customHeight="1" x14ac:dyDescent="0.2">
      <c r="A14" s="222"/>
      <c r="B14" s="222"/>
      <c r="C14" s="121" t="s">
        <v>124</v>
      </c>
      <c r="D14" s="122" t="s">
        <v>218</v>
      </c>
      <c r="E14" s="219" t="s">
        <v>125</v>
      </c>
      <c r="F14" s="215">
        <f>G20</f>
        <v>1881.08</v>
      </c>
      <c r="G14" s="215"/>
      <c r="H14" s="216">
        <f>I20</f>
        <v>2169.98</v>
      </c>
      <c r="I14" s="216"/>
    </row>
    <row r="15" spans="1:23" s="9" customFormat="1" ht="14.45" customHeight="1" x14ac:dyDescent="0.2">
      <c r="A15" s="222"/>
      <c r="B15" s="222"/>
      <c r="C15" s="121" t="s">
        <v>126</v>
      </c>
      <c r="D15" s="122">
        <v>1</v>
      </c>
      <c r="E15" s="220"/>
      <c r="F15" s="215"/>
      <c r="G15" s="215"/>
      <c r="H15" s="216"/>
      <c r="I15" s="216"/>
      <c r="L15" s="123"/>
      <c r="M15" s="123"/>
    </row>
    <row r="16" spans="1:23" s="128" customFormat="1" ht="12" x14ac:dyDescent="0.2">
      <c r="A16" s="124"/>
      <c r="B16" s="124"/>
      <c r="C16" s="125"/>
      <c r="D16" s="126"/>
      <c r="E16" s="127"/>
      <c r="F16" s="205" t="s">
        <v>127</v>
      </c>
      <c r="G16" s="205"/>
      <c r="H16" s="206" t="s">
        <v>128</v>
      </c>
      <c r="I16" s="206"/>
    </row>
    <row r="17" spans="1:13" s="134" customFormat="1" ht="22.5" x14ac:dyDescent="0.25">
      <c r="A17" s="129" t="s">
        <v>129</v>
      </c>
      <c r="B17" s="129" t="s">
        <v>130</v>
      </c>
      <c r="C17" s="130" t="s">
        <v>86</v>
      </c>
      <c r="D17" s="131" t="s">
        <v>124</v>
      </c>
      <c r="E17" s="132" t="s">
        <v>131</v>
      </c>
      <c r="F17" s="149" t="s">
        <v>132</v>
      </c>
      <c r="G17" s="133" t="s">
        <v>133</v>
      </c>
      <c r="H17" s="150" t="s">
        <v>132</v>
      </c>
      <c r="I17" s="133" t="s">
        <v>133</v>
      </c>
    </row>
    <row r="18" spans="1:13" s="9" customFormat="1" ht="22.5" x14ac:dyDescent="0.2">
      <c r="A18" s="135" t="s">
        <v>137</v>
      </c>
      <c r="B18" s="135" t="s">
        <v>179</v>
      </c>
      <c r="C18" s="136" t="s">
        <v>181</v>
      </c>
      <c r="D18" s="137" t="s">
        <v>182</v>
      </c>
      <c r="E18" s="138">
        <f>1/8</f>
        <v>0.125</v>
      </c>
      <c r="F18" s="151" t="s">
        <v>231</v>
      </c>
      <c r="G18" s="139">
        <f>TRUNC($E18*F18,2)</f>
        <v>689</v>
      </c>
      <c r="H18" s="152" t="s">
        <v>232</v>
      </c>
      <c r="I18" s="140">
        <f>TRUNC($E18*H18,2)</f>
        <v>789.8</v>
      </c>
      <c r="L18" s="123"/>
      <c r="M18" s="123"/>
    </row>
    <row r="19" spans="1:13" s="9" customFormat="1" ht="22.5" x14ac:dyDescent="0.2">
      <c r="A19" s="135" t="s">
        <v>137</v>
      </c>
      <c r="B19" s="141" t="s">
        <v>180</v>
      </c>
      <c r="C19" s="136" t="s">
        <v>183</v>
      </c>
      <c r="D19" s="137" t="s">
        <v>182</v>
      </c>
      <c r="E19" s="138">
        <f>1/16</f>
        <v>6.25E-2</v>
      </c>
      <c r="F19" s="151" t="s">
        <v>233</v>
      </c>
      <c r="G19" s="139">
        <f>TRUNC($E19*F19,2)</f>
        <v>1192.08</v>
      </c>
      <c r="H19" s="152" t="s">
        <v>234</v>
      </c>
      <c r="I19" s="140">
        <f>TRUNC($E19*H19,2)</f>
        <v>1380.18</v>
      </c>
      <c r="J19" s="142">
        <v>96550</v>
      </c>
      <c r="L19" s="123"/>
      <c r="M19" s="123"/>
    </row>
    <row r="20" spans="1:13" s="9" customFormat="1" ht="14.45" customHeight="1" x14ac:dyDescent="0.2">
      <c r="A20" s="143"/>
      <c r="B20" s="143"/>
      <c r="C20" s="143"/>
      <c r="D20" s="143"/>
      <c r="E20" s="143"/>
      <c r="F20" s="144" t="s">
        <v>142</v>
      </c>
      <c r="G20" s="144">
        <f>TRUNC(SUM(G18:G19),2)</f>
        <v>1881.08</v>
      </c>
      <c r="H20" s="144" t="s">
        <v>142</v>
      </c>
      <c r="I20" s="144">
        <f>TRUNC(SUM(I18:I19),2)</f>
        <v>2169.98</v>
      </c>
      <c r="J20" s="145">
        <f>J19*0.04</f>
        <v>3862</v>
      </c>
      <c r="L20" s="123"/>
      <c r="M20" s="123"/>
    </row>
    <row r="21" spans="1:13" s="9" customFormat="1" x14ac:dyDescent="0.2">
      <c r="A21" s="146"/>
      <c r="B21" s="146"/>
      <c r="C21" s="146"/>
      <c r="D21" s="146"/>
      <c r="E21" s="146"/>
      <c r="F21" s="147"/>
      <c r="G21" s="148"/>
      <c r="H21" s="147"/>
      <c r="I21" s="148"/>
    </row>
    <row r="22" spans="1:13" s="37" customFormat="1" x14ac:dyDescent="0.2">
      <c r="A22" s="207" t="s">
        <v>160</v>
      </c>
      <c r="B22" s="208"/>
      <c r="C22" s="208"/>
      <c r="D22" s="208"/>
      <c r="E22" s="208"/>
      <c r="F22" s="208"/>
      <c r="G22" s="208"/>
      <c r="H22" s="208"/>
      <c r="I22" s="209"/>
    </row>
    <row r="23" spans="1:13" s="37" customFormat="1" ht="13.5" customHeight="1" x14ac:dyDescent="0.2">
      <c r="A23" s="210"/>
      <c r="B23" s="211"/>
      <c r="C23" s="211"/>
      <c r="D23" s="211"/>
      <c r="E23" s="211"/>
      <c r="F23" s="211"/>
      <c r="G23" s="211"/>
      <c r="H23" s="211"/>
      <c r="I23" s="212"/>
    </row>
    <row r="24" spans="1:13" s="9" customFormat="1" ht="10.15" customHeight="1" x14ac:dyDescent="0.2">
      <c r="A24" s="221" t="s">
        <v>144</v>
      </c>
      <c r="B24" s="221"/>
      <c r="C24" s="120" t="s">
        <v>122</v>
      </c>
      <c r="D24" s="213" t="s">
        <v>158</v>
      </c>
      <c r="E24" s="213"/>
      <c r="F24" s="213"/>
      <c r="G24" s="213"/>
      <c r="H24" s="213"/>
      <c r="I24" s="213"/>
    </row>
    <row r="25" spans="1:13" s="9" customFormat="1" ht="11.25" customHeight="1" x14ac:dyDescent="0.2">
      <c r="A25" s="222"/>
      <c r="B25" s="222"/>
      <c r="C25" s="214" t="s">
        <v>123</v>
      </c>
      <c r="D25" s="217" t="s">
        <v>159</v>
      </c>
      <c r="E25" s="217"/>
      <c r="F25" s="217"/>
      <c r="G25" s="217"/>
      <c r="H25" s="217"/>
      <c r="I25" s="217"/>
    </row>
    <row r="26" spans="1:13" s="9" customFormat="1" ht="11.25" customHeight="1" x14ac:dyDescent="0.2">
      <c r="A26" s="222"/>
      <c r="B26" s="222"/>
      <c r="C26" s="214"/>
      <c r="D26" s="217"/>
      <c r="E26" s="217"/>
      <c r="F26" s="217"/>
      <c r="G26" s="217"/>
      <c r="H26" s="217"/>
      <c r="I26" s="217"/>
    </row>
    <row r="27" spans="1:13" s="9" customFormat="1" ht="11.25" customHeight="1" x14ac:dyDescent="0.2">
      <c r="A27" s="222"/>
      <c r="B27" s="222"/>
      <c r="C27" s="214"/>
      <c r="D27" s="217"/>
      <c r="E27" s="218"/>
      <c r="F27" s="218"/>
      <c r="G27" s="218"/>
      <c r="H27" s="218"/>
      <c r="I27" s="218"/>
    </row>
    <row r="28" spans="1:13" s="9" customFormat="1" ht="10.15" customHeight="1" x14ac:dyDescent="0.2">
      <c r="A28" s="222"/>
      <c r="B28" s="222"/>
      <c r="C28" s="121" t="s">
        <v>124</v>
      </c>
      <c r="D28" s="122" t="s">
        <v>90</v>
      </c>
      <c r="E28" s="219" t="s">
        <v>125</v>
      </c>
      <c r="F28" s="215">
        <f>G36</f>
        <v>79.95</v>
      </c>
      <c r="G28" s="215"/>
      <c r="H28" s="216">
        <f>I36</f>
        <v>85.48</v>
      </c>
      <c r="I28" s="216"/>
    </row>
    <row r="29" spans="1:13" s="9" customFormat="1" ht="14.45" customHeight="1" x14ac:dyDescent="0.2">
      <c r="A29" s="222"/>
      <c r="B29" s="222"/>
      <c r="C29" s="121" t="s">
        <v>126</v>
      </c>
      <c r="D29" s="122">
        <v>1</v>
      </c>
      <c r="E29" s="220"/>
      <c r="F29" s="215"/>
      <c r="G29" s="215"/>
      <c r="H29" s="216"/>
      <c r="I29" s="216"/>
      <c r="L29" s="123"/>
      <c r="M29" s="123"/>
    </row>
    <row r="30" spans="1:13" s="128" customFormat="1" ht="12" x14ac:dyDescent="0.2">
      <c r="A30" s="124"/>
      <c r="B30" s="124"/>
      <c r="C30" s="125"/>
      <c r="D30" s="126"/>
      <c r="E30" s="127"/>
      <c r="F30" s="205" t="s">
        <v>127</v>
      </c>
      <c r="G30" s="205"/>
      <c r="H30" s="206" t="s">
        <v>128</v>
      </c>
      <c r="I30" s="206"/>
    </row>
    <row r="31" spans="1:13" s="134" customFormat="1" ht="22.5" x14ac:dyDescent="0.25">
      <c r="A31" s="129" t="s">
        <v>129</v>
      </c>
      <c r="B31" s="129" t="s">
        <v>130</v>
      </c>
      <c r="C31" s="130" t="s">
        <v>86</v>
      </c>
      <c r="D31" s="131" t="s">
        <v>124</v>
      </c>
      <c r="E31" s="132" t="s">
        <v>131</v>
      </c>
      <c r="F31" s="149" t="s">
        <v>132</v>
      </c>
      <c r="G31" s="133" t="s">
        <v>133</v>
      </c>
      <c r="H31" s="150" t="s">
        <v>132</v>
      </c>
      <c r="I31" s="133" t="s">
        <v>133</v>
      </c>
    </row>
    <row r="32" spans="1:13" s="9" customFormat="1" ht="22.5" x14ac:dyDescent="0.2">
      <c r="A32" s="135" t="s">
        <v>137</v>
      </c>
      <c r="B32" s="135" t="s">
        <v>161</v>
      </c>
      <c r="C32" s="136" t="s">
        <v>162</v>
      </c>
      <c r="D32" s="137" t="s">
        <v>95</v>
      </c>
      <c r="E32" s="138">
        <v>1.38E-2</v>
      </c>
      <c r="F32" s="151" t="s">
        <v>235</v>
      </c>
      <c r="G32" s="139">
        <f>TRUNC($E32*F32,2)</f>
        <v>6.89</v>
      </c>
      <c r="H32" s="152" t="s">
        <v>236</v>
      </c>
      <c r="I32" s="140">
        <f>TRUNC($E32*H32,2)</f>
        <v>7.05</v>
      </c>
      <c r="L32" s="123"/>
      <c r="M32" s="123"/>
    </row>
    <row r="33" spans="1:13" s="9" customFormat="1" ht="22.5" x14ac:dyDescent="0.2">
      <c r="A33" s="135" t="s">
        <v>137</v>
      </c>
      <c r="B33" s="141" t="s">
        <v>138</v>
      </c>
      <c r="C33" s="136" t="s">
        <v>139</v>
      </c>
      <c r="D33" s="137" t="s">
        <v>85</v>
      </c>
      <c r="E33" s="138">
        <v>1.1399999999999999</v>
      </c>
      <c r="F33" s="151" t="s">
        <v>237</v>
      </c>
      <c r="G33" s="139">
        <f>TRUNC($E33*F33,2)</f>
        <v>26.81</v>
      </c>
      <c r="H33" s="152" t="s">
        <v>238</v>
      </c>
      <c r="I33" s="140">
        <f>TRUNC($E33*H33,2)</f>
        <v>30.21</v>
      </c>
      <c r="L33" s="123"/>
      <c r="M33" s="123"/>
    </row>
    <row r="34" spans="1:13" s="9" customFormat="1" ht="22.5" x14ac:dyDescent="0.2">
      <c r="A34" s="135" t="s">
        <v>137</v>
      </c>
      <c r="B34" s="141" t="s">
        <v>140</v>
      </c>
      <c r="C34" s="136" t="s">
        <v>141</v>
      </c>
      <c r="D34" s="137" t="s">
        <v>85</v>
      </c>
      <c r="E34" s="138">
        <v>0.88</v>
      </c>
      <c r="F34" s="151">
        <v>18.809999999999999</v>
      </c>
      <c r="G34" s="139">
        <f>TRUNC($E34*F34,2)</f>
        <v>16.55</v>
      </c>
      <c r="H34" s="152">
        <v>21.05</v>
      </c>
      <c r="I34" s="140">
        <f>TRUNC($E34*H34,2)</f>
        <v>18.52</v>
      </c>
      <c r="L34" s="123"/>
      <c r="M34" s="123"/>
    </row>
    <row r="35" spans="1:13" s="9" customFormat="1" ht="22.5" x14ac:dyDescent="0.2">
      <c r="A35" s="135" t="s">
        <v>134</v>
      </c>
      <c r="B35" s="141" t="s">
        <v>135</v>
      </c>
      <c r="C35" s="136" t="s">
        <v>163</v>
      </c>
      <c r="D35" s="137" t="s">
        <v>136</v>
      </c>
      <c r="E35" s="138">
        <v>54</v>
      </c>
      <c r="F35" s="151">
        <v>0.55000000000000004</v>
      </c>
      <c r="G35" s="139">
        <f>TRUNC($E35*F35,2)</f>
        <v>29.7</v>
      </c>
      <c r="H35" s="152">
        <v>0.55000000000000004</v>
      </c>
      <c r="I35" s="140">
        <f>TRUNC($E35*H35,2)</f>
        <v>29.7</v>
      </c>
      <c r="L35" s="123"/>
      <c r="M35" s="123"/>
    </row>
    <row r="36" spans="1:13" s="9" customFormat="1" ht="14.45" customHeight="1" x14ac:dyDescent="0.2">
      <c r="A36" s="143"/>
      <c r="B36" s="143"/>
      <c r="C36" s="143"/>
      <c r="D36" s="143"/>
      <c r="E36" s="143"/>
      <c r="F36" s="144" t="s">
        <v>142</v>
      </c>
      <c r="G36" s="144">
        <f>TRUNC(SUM(G32:G35),2)</f>
        <v>79.95</v>
      </c>
      <c r="H36" s="144" t="s">
        <v>142</v>
      </c>
      <c r="I36" s="144">
        <f>TRUNC(SUM(I32:I35),2)</f>
        <v>85.48</v>
      </c>
      <c r="J36" s="145"/>
      <c r="L36" s="123"/>
      <c r="M36" s="123"/>
    </row>
    <row r="37" spans="1:13" s="9" customFormat="1" x14ac:dyDescent="0.2">
      <c r="A37" s="146"/>
      <c r="B37" s="146"/>
      <c r="C37" s="146"/>
      <c r="D37" s="146"/>
      <c r="E37" s="146"/>
      <c r="F37" s="148"/>
      <c r="G37" s="148"/>
      <c r="H37" s="148"/>
      <c r="I37" s="148"/>
    </row>
    <row r="475" spans="12:12" x14ac:dyDescent="0.2">
      <c r="L475" s="153" t="e">
        <f>#REF!</f>
        <v>#REF!</v>
      </c>
    </row>
  </sheetData>
  <mergeCells count="21">
    <mergeCell ref="F16:G16"/>
    <mergeCell ref="H16:I16"/>
    <mergeCell ref="A2:I2"/>
    <mergeCell ref="A22:I23"/>
    <mergeCell ref="A24:B29"/>
    <mergeCell ref="D24:I24"/>
    <mergeCell ref="C25:C27"/>
    <mergeCell ref="D25:I27"/>
    <mergeCell ref="F28:G29"/>
    <mergeCell ref="H28:I29"/>
    <mergeCell ref="A8:I9"/>
    <mergeCell ref="A10:B15"/>
    <mergeCell ref="D10:I10"/>
    <mergeCell ref="C11:C13"/>
    <mergeCell ref="D11:I13"/>
    <mergeCell ref="E14:E15"/>
    <mergeCell ref="F14:G15"/>
    <mergeCell ref="H14:I15"/>
    <mergeCell ref="F30:G30"/>
    <mergeCell ref="H30:I30"/>
    <mergeCell ref="E28:E29"/>
  </mergeCells>
  <conditionalFormatting sqref="L6">
    <cfRule type="expression" dxfId="1" priority="9" stopIfTrue="1">
      <formula>AND($A6&lt;&gt;"COMPOSICAO",$A6&lt;&gt;"INSUMO",$A6&lt;&gt;"")</formula>
    </cfRule>
    <cfRule type="expression" dxfId="0" priority="10" stopIfTrue="1">
      <formula>AND(OR($A6="COMPOSICAO",$A6="INSUMO",$A6&lt;&gt;""),$A6&lt;&gt;"")</formula>
    </cfRule>
  </conditionalFormatting>
  <printOptions horizontalCentered="1"/>
  <pageMargins left="0.51181102362204722" right="0.51181102362204722" top="0.98425196850393704" bottom="0.78740157480314965" header="0.31496062992125984" footer="0.31496062992125984"/>
  <pageSetup paperSize="9" scale="67" fitToHeight="0" orientation="portrait" r:id="rId1"/>
  <headerFooter>
    <oddHeader>&amp;C&amp;G</oddHeader>
    <oddFooter>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B1:F61"/>
  <sheetViews>
    <sheetView view="pageBreakPreview" topLeftCell="A31" zoomScaleSheetLayoutView="100" workbookViewId="0">
      <selection activeCell="B5" sqref="B5"/>
    </sheetView>
  </sheetViews>
  <sheetFormatPr defaultColWidth="9.140625" defaultRowHeight="15" x14ac:dyDescent="0.25"/>
  <cols>
    <col min="1" max="1" width="1.140625" style="100" customWidth="1"/>
    <col min="2" max="2" width="75.7109375" style="100" customWidth="1"/>
    <col min="3" max="3" width="10.140625" style="102" bestFit="1" customWidth="1"/>
    <col min="4" max="4" width="12" style="102" customWidth="1"/>
    <col min="5" max="5" width="11.42578125" style="100" customWidth="1"/>
    <col min="6" max="6" width="62.5703125" style="100" customWidth="1"/>
    <col min="7" max="16384" width="9.140625" style="100"/>
  </cols>
  <sheetData>
    <row r="1" spans="2:6" s="67" customFormat="1" ht="6.75" customHeight="1" x14ac:dyDescent="0.2">
      <c r="C1" s="68"/>
      <c r="D1" s="68"/>
    </row>
    <row r="2" spans="2:6" s="67" customFormat="1" ht="18.75" x14ac:dyDescent="0.3">
      <c r="B2" s="231" t="s">
        <v>45</v>
      </c>
      <c r="C2" s="231"/>
      <c r="D2" s="231"/>
    </row>
    <row r="3" spans="2:6" s="70" customFormat="1" ht="11.25" x14ac:dyDescent="0.2">
      <c r="B3" s="69"/>
      <c r="C3" s="69"/>
      <c r="D3" s="69"/>
    </row>
    <row r="4" spans="2:6" s="67" customFormat="1" ht="16.5" x14ac:dyDescent="0.3">
      <c r="B4" s="232" t="s">
        <v>288</v>
      </c>
      <c r="C4" s="232"/>
      <c r="D4" s="232"/>
    </row>
    <row r="5" spans="2:6" s="67" customFormat="1" ht="12.75" x14ac:dyDescent="0.2">
      <c r="B5" s="71"/>
      <c r="C5" s="71"/>
      <c r="D5" s="71"/>
    </row>
    <row r="6" spans="2:6" s="16" customFormat="1" ht="30" customHeight="1" x14ac:dyDescent="0.25">
      <c r="B6" s="233" t="e">
        <f>#REF!</f>
        <v>#REF!</v>
      </c>
      <c r="C6" s="233"/>
      <c r="D6" s="233"/>
    </row>
    <row r="7" spans="2:6" s="16" customFormat="1" x14ac:dyDescent="0.25">
      <c r="B7" s="233" t="e">
        <f>#REF!</f>
        <v>#REF!</v>
      </c>
      <c r="C7" s="233"/>
      <c r="D7" s="233"/>
    </row>
    <row r="8" spans="2:6" s="16" customFormat="1" x14ac:dyDescent="0.2">
      <c r="B8" s="234" t="e">
        <f>#REF!</f>
        <v>#REF!</v>
      </c>
      <c r="C8" s="234"/>
      <c r="D8" s="234"/>
    </row>
    <row r="9" spans="2:6" s="67" customFormat="1" ht="12.75" x14ac:dyDescent="0.2">
      <c r="B9" s="72"/>
      <c r="C9" s="73"/>
      <c r="D9" s="73"/>
    </row>
    <row r="10" spans="2:6" s="67" customFormat="1" ht="22.5" customHeight="1" x14ac:dyDescent="0.25">
      <c r="B10" s="74" t="s">
        <v>46</v>
      </c>
      <c r="C10" s="75" t="s">
        <v>47</v>
      </c>
      <c r="D10" s="75" t="s">
        <v>48</v>
      </c>
      <c r="F10" s="76" t="s">
        <v>49</v>
      </c>
    </row>
    <row r="11" spans="2:6" s="67" customFormat="1" x14ac:dyDescent="0.25">
      <c r="B11" s="77"/>
      <c r="C11" s="78"/>
      <c r="D11" s="78"/>
    </row>
    <row r="12" spans="2:6" s="67" customFormat="1" x14ac:dyDescent="0.25">
      <c r="B12" s="79" t="s">
        <v>50</v>
      </c>
      <c r="C12" s="80" t="s">
        <v>51</v>
      </c>
      <c r="D12" s="81">
        <v>0.04</v>
      </c>
      <c r="E12" s="67" t="s">
        <v>75</v>
      </c>
      <c r="F12" s="82" t="s">
        <v>210</v>
      </c>
    </row>
    <row r="13" spans="2:6" s="67" customFormat="1" x14ac:dyDescent="0.25">
      <c r="B13" s="79"/>
      <c r="C13" s="80"/>
      <c r="D13" s="83"/>
    </row>
    <row r="14" spans="2:6" s="67" customFormat="1" x14ac:dyDescent="0.25">
      <c r="B14" s="79" t="s">
        <v>52</v>
      </c>
      <c r="C14" s="80" t="s">
        <v>53</v>
      </c>
      <c r="D14" s="81">
        <v>1.23E-2</v>
      </c>
      <c r="E14" s="67" t="s">
        <v>75</v>
      </c>
      <c r="F14" s="82" t="s">
        <v>211</v>
      </c>
    </row>
    <row r="15" spans="2:6" s="67" customFormat="1" x14ac:dyDescent="0.25">
      <c r="B15" s="79"/>
      <c r="C15" s="80"/>
      <c r="D15" s="84"/>
    </row>
    <row r="16" spans="2:6" s="67" customFormat="1" x14ac:dyDescent="0.25">
      <c r="B16" s="79" t="s">
        <v>54</v>
      </c>
      <c r="C16" s="80" t="s">
        <v>55</v>
      </c>
      <c r="D16" s="81">
        <v>9.7000000000000003E-3</v>
      </c>
      <c r="E16" s="67" t="s">
        <v>75</v>
      </c>
      <c r="F16" s="82" t="s">
        <v>212</v>
      </c>
    </row>
    <row r="17" spans="2:6" s="67" customFormat="1" x14ac:dyDescent="0.25">
      <c r="B17" s="79"/>
      <c r="C17" s="80"/>
      <c r="D17" s="84"/>
    </row>
    <row r="18" spans="2:6" s="67" customFormat="1" x14ac:dyDescent="0.25">
      <c r="B18" s="85" t="s">
        <v>79</v>
      </c>
      <c r="C18" s="86" t="s">
        <v>80</v>
      </c>
      <c r="D18" s="87">
        <v>8.0000000000000002E-3</v>
      </c>
      <c r="E18" s="67" t="s">
        <v>76</v>
      </c>
      <c r="F18" s="88" t="s">
        <v>213</v>
      </c>
    </row>
    <row r="19" spans="2:6" s="67" customFormat="1" x14ac:dyDescent="0.25">
      <c r="B19" s="79"/>
      <c r="C19" s="80"/>
      <c r="D19" s="89"/>
    </row>
    <row r="20" spans="2:6" s="67" customFormat="1" x14ac:dyDescent="0.25">
      <c r="B20" s="79" t="s">
        <v>56</v>
      </c>
      <c r="C20" s="80" t="s">
        <v>56</v>
      </c>
      <c r="D20" s="89">
        <v>0.03</v>
      </c>
    </row>
    <row r="21" spans="2:6" s="67" customFormat="1" x14ac:dyDescent="0.25">
      <c r="B21" s="79" t="s">
        <v>57</v>
      </c>
      <c r="C21" s="80" t="s">
        <v>58</v>
      </c>
      <c r="D21" s="89">
        <v>0.02</v>
      </c>
      <c r="E21" s="90">
        <f>0.05*0.4</f>
        <v>2.0000000000000004E-2</v>
      </c>
    </row>
    <row r="22" spans="2:6" s="67" customFormat="1" x14ac:dyDescent="0.25">
      <c r="B22" s="79" t="s">
        <v>59</v>
      </c>
      <c r="C22" s="80" t="s">
        <v>59</v>
      </c>
      <c r="D22" s="89">
        <v>6.4999999999999997E-3</v>
      </c>
    </row>
    <row r="23" spans="2:6" s="67" customFormat="1" x14ac:dyDescent="0.25">
      <c r="B23" s="79" t="s">
        <v>60</v>
      </c>
      <c r="C23" s="80" t="s">
        <v>61</v>
      </c>
      <c r="D23" s="89">
        <v>4.4999999999999998E-2</v>
      </c>
      <c r="E23" s="67" t="s">
        <v>62</v>
      </c>
    </row>
    <row r="24" spans="2:6" s="67" customFormat="1" x14ac:dyDescent="0.25">
      <c r="B24" s="79" t="s">
        <v>73</v>
      </c>
      <c r="C24" s="80" t="s">
        <v>63</v>
      </c>
      <c r="D24" s="81">
        <f>SUM(D20:D23)</f>
        <v>0.10150000000000001</v>
      </c>
    </row>
    <row r="25" spans="2:6" s="67" customFormat="1" x14ac:dyDescent="0.25">
      <c r="B25" s="79"/>
      <c r="C25" s="80"/>
      <c r="D25" s="89"/>
    </row>
    <row r="26" spans="2:6" s="67" customFormat="1" x14ac:dyDescent="0.25">
      <c r="B26" s="79" t="s">
        <v>64</v>
      </c>
      <c r="C26" s="80" t="s">
        <v>65</v>
      </c>
      <c r="D26" s="81">
        <v>6.1800000000000001E-2</v>
      </c>
      <c r="E26" s="67" t="s">
        <v>77</v>
      </c>
      <c r="F26" s="82" t="s">
        <v>214</v>
      </c>
    </row>
    <row r="27" spans="2:6" s="67" customFormat="1" x14ac:dyDescent="0.25">
      <c r="B27" s="77"/>
      <c r="C27" s="78"/>
      <c r="D27" s="91"/>
    </row>
    <row r="28" spans="2:6" s="67" customFormat="1" x14ac:dyDescent="0.25">
      <c r="B28" s="92" t="s">
        <v>66</v>
      </c>
      <c r="C28" s="93"/>
      <c r="D28" s="81">
        <f>ROUND((((1+D12+D18+D16)*(1+D14)*(1+D26))/(1-D24))-1,4)</f>
        <v>0.26529999999999998</v>
      </c>
      <c r="E28" s="94" t="s">
        <v>78</v>
      </c>
    </row>
    <row r="29" spans="2:6" s="67" customFormat="1" ht="12.75" x14ac:dyDescent="0.2">
      <c r="C29" s="68"/>
      <c r="D29" s="95"/>
      <c r="F29" s="82" t="s">
        <v>215</v>
      </c>
    </row>
    <row r="30" spans="2:6" s="67" customFormat="1" ht="12.75" x14ac:dyDescent="0.2">
      <c r="C30" s="68"/>
      <c r="D30" s="68"/>
    </row>
    <row r="31" spans="2:6" s="67" customFormat="1" ht="12.75" x14ac:dyDescent="0.2">
      <c r="C31" s="68"/>
      <c r="D31" s="68"/>
    </row>
    <row r="32" spans="2:6" s="67" customFormat="1" ht="15.75" x14ac:dyDescent="0.25">
      <c r="B32" s="96" t="s">
        <v>67</v>
      </c>
      <c r="C32" s="68"/>
      <c r="D32" s="68"/>
    </row>
    <row r="33" spans="2:6" x14ac:dyDescent="0.25">
      <c r="B33" s="97"/>
      <c r="C33" s="98"/>
      <c r="D33" s="99"/>
    </row>
    <row r="34" spans="2:6" x14ac:dyDescent="0.25">
      <c r="B34" s="101"/>
      <c r="D34" s="103"/>
    </row>
    <row r="35" spans="2:6" x14ac:dyDescent="0.25">
      <c r="B35" s="101"/>
      <c r="D35" s="103"/>
    </row>
    <row r="36" spans="2:6" x14ac:dyDescent="0.25">
      <c r="B36" s="101"/>
      <c r="D36" s="103"/>
    </row>
    <row r="37" spans="2:6" s="107" customFormat="1" x14ac:dyDescent="0.25">
      <c r="B37" s="104"/>
      <c r="C37" s="105"/>
      <c r="D37" s="106"/>
    </row>
    <row r="38" spans="2:6" s="107" customFormat="1" x14ac:dyDescent="0.25">
      <c r="B38" s="108"/>
      <c r="C38" s="109"/>
      <c r="D38" s="110"/>
    </row>
    <row r="39" spans="2:6" s="107" customFormat="1" x14ac:dyDescent="0.25">
      <c r="B39" s="111"/>
      <c r="C39" s="112"/>
      <c r="D39" s="112"/>
    </row>
    <row r="40" spans="2:6" s="107" customFormat="1" x14ac:dyDescent="0.25">
      <c r="B40" s="111" t="s">
        <v>68</v>
      </c>
      <c r="C40" s="112"/>
      <c r="D40" s="112"/>
    </row>
    <row r="41" spans="2:6" s="113" customFormat="1" x14ac:dyDescent="0.25">
      <c r="B41" s="226" t="s">
        <v>69</v>
      </c>
      <c r="C41" s="226"/>
      <c r="D41" s="226"/>
    </row>
    <row r="42" spans="2:6" s="113" customFormat="1" ht="66" customHeight="1" x14ac:dyDescent="0.25">
      <c r="B42" s="226" t="s">
        <v>169</v>
      </c>
      <c r="C42" s="226"/>
      <c r="D42" s="226"/>
    </row>
    <row r="43" spans="2:6" s="107" customFormat="1" ht="98.25" hidden="1" customHeight="1" x14ac:dyDescent="0.25">
      <c r="B43" s="227" t="s">
        <v>216</v>
      </c>
      <c r="C43" s="227"/>
      <c r="D43" s="227"/>
      <c r="F43" s="114" t="s">
        <v>70</v>
      </c>
    </row>
    <row r="46" spans="2:6" x14ac:dyDescent="0.25">
      <c r="B46" s="100" t="s">
        <v>71</v>
      </c>
    </row>
    <row r="47" spans="2:6" ht="135" customHeight="1" x14ac:dyDescent="0.25">
      <c r="B47" s="228" t="s">
        <v>217</v>
      </c>
      <c r="C47" s="229"/>
      <c r="D47" s="230"/>
    </row>
    <row r="59" spans="2:4" s="67" customFormat="1" ht="12.75" x14ac:dyDescent="0.2">
      <c r="C59" s="68"/>
      <c r="D59" s="68"/>
    </row>
    <row r="60" spans="2:4" s="67" customFormat="1" ht="12.75" x14ac:dyDescent="0.2">
      <c r="C60" s="68"/>
      <c r="D60" s="68"/>
    </row>
    <row r="61" spans="2:4" x14ac:dyDescent="0.25">
      <c r="B61" s="100" t="s">
        <v>72</v>
      </c>
    </row>
  </sheetData>
  <mergeCells count="9">
    <mergeCell ref="B41:D41"/>
    <mergeCell ref="B42:D42"/>
    <mergeCell ref="B43:D43"/>
    <mergeCell ref="B47:D47"/>
    <mergeCell ref="B2:D2"/>
    <mergeCell ref="B4:D4"/>
    <mergeCell ref="B6:D6"/>
    <mergeCell ref="B7:D7"/>
    <mergeCell ref="B8:D8"/>
  </mergeCells>
  <printOptions horizontalCentered="1"/>
  <pageMargins left="0.59055118110236227" right="0.59055118110236227" top="1.3779527559055118" bottom="0.78740157480314965" header="0.39370078740157483" footer="0.39370078740157483"/>
  <pageSetup paperSize="9" scale="88" orientation="portrait" horizontalDpi="300" verticalDpi="300" r:id="rId1"/>
  <headerFooter>
    <oddHeader>&amp;C&amp;G</oddHead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Equation.3" shapeId="13313" r:id="rId5">
          <objectPr defaultSize="0" autoPict="0" r:id="rId6">
            <anchor moveWithCells="1" sizeWithCells="1">
              <from>
                <xdr:col>1</xdr:col>
                <xdr:colOff>19050</xdr:colOff>
                <xdr:row>32</xdr:row>
                <xdr:rowOff>152400</xdr:rowOff>
              </from>
              <to>
                <xdr:col>1</xdr:col>
                <xdr:colOff>4648200</xdr:colOff>
                <xdr:row>36</xdr:row>
                <xdr:rowOff>161925</xdr:rowOff>
              </to>
            </anchor>
          </objectPr>
        </oleObject>
      </mc:Choice>
      <mc:Fallback>
        <oleObject progId="Equation.3" shapeId="13313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8</vt:i4>
      </vt:variant>
    </vt:vector>
  </HeadingPairs>
  <TitlesOfParts>
    <vt:vector size="12" baseType="lpstr">
      <vt:lpstr>ORÇAMENTO</vt:lpstr>
      <vt:lpstr>CRONOGRAMA</vt:lpstr>
      <vt:lpstr>COMPOSIÇÕES</vt:lpstr>
      <vt:lpstr>COMP_BDI_EDIFICACOES</vt:lpstr>
      <vt:lpstr>COMP_BDI_EDIFICACOES!Area_de_impressao</vt:lpstr>
      <vt:lpstr>COMPOSIÇÕES!Area_de_impressao</vt:lpstr>
      <vt:lpstr>CRONOGRAMA!Area_de_impressao</vt:lpstr>
      <vt:lpstr>ORÇAMENTO!Area_de_impressao</vt:lpstr>
      <vt:lpstr>BDI_EDIF_com_Desoneracao</vt:lpstr>
      <vt:lpstr>COMPOSIÇÕES!Titulos_de_impressao</vt:lpstr>
      <vt:lpstr>CRONOGRAMA!Titulos_de_impressao</vt:lpstr>
      <vt:lpstr>ORÇAMENTO!Titulos_de_impressao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2024-12-11T02:31:46Z</dcterms:modified>
</cp:coreProperties>
</file>