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Meu Drive\03 - ADMFIN J&amp;B (JAN-2022)\02 - PROJETOS J&amp;B\Projetos 2025\Pacote Projetos Brejo 2025\"/>
    </mc:Choice>
  </mc:AlternateContent>
  <xr:revisionPtr revIDLastSave="0" documentId="13_ncr:1_{BC02AFAE-8F1D-4C16-9E09-04579A959884}" xr6:coauthVersionLast="47" xr6:coauthVersionMax="47" xr10:uidLastSave="{00000000-0000-0000-0000-000000000000}"/>
  <bookViews>
    <workbookView xWindow="30" yWindow="30" windowWidth="28770" windowHeight="15450" tabRatio="836" xr2:uid="{00000000-000D-0000-FFFF-FFFF00000000}"/>
  </bookViews>
  <sheets>
    <sheet name="PLANILHA RESUMO" sheetId="30" r:id="rId1"/>
    <sheet name="COMP-001" sheetId="80" r:id="rId2"/>
    <sheet name="COMP-002" sheetId="86" r:id="rId3"/>
    <sheet name="COMP-003" sheetId="87" r:id="rId4"/>
    <sheet name="COMP-004" sheetId="88" r:id="rId5"/>
  </sheets>
  <definedNames>
    <definedName name="_xlnm.Print_Area" localSheetId="1">'COMP-001'!$B$2:$J$63</definedName>
    <definedName name="_xlnm.Print_Area" localSheetId="2">'COMP-002'!$B$2:$J$63</definedName>
    <definedName name="_xlnm.Print_Area" localSheetId="3">'COMP-003'!$B$2:$J$65</definedName>
    <definedName name="_xlnm.Print_Area" localSheetId="4">'COMP-004'!$B$2:$J$65</definedName>
    <definedName name="_xlnm.Print_Area" localSheetId="0">'PLANILHA RESUMO'!$A$2:$G$13</definedName>
    <definedName name="Z_154D0350_E104_4432_AF25_C77E9339671C_.wvu.PrintArea" localSheetId="1" hidden="1">'COMP-001'!$B$2:$J$45</definedName>
    <definedName name="Z_154D0350_E104_4432_AF25_C77E9339671C_.wvu.PrintArea" localSheetId="2" hidden="1">'COMP-002'!$B$2:$J$45</definedName>
    <definedName name="Z_154D0350_E104_4432_AF25_C77E9339671C_.wvu.PrintArea" localSheetId="3" hidden="1">'COMP-003'!$B$2:$J$47</definedName>
    <definedName name="Z_154D0350_E104_4432_AF25_C77E9339671C_.wvu.PrintArea" localSheetId="4" hidden="1">'COMP-004'!$B$2:$J$47</definedName>
    <definedName name="Z_6CCD48CF_2741_4B31_844B_1EBDD3600CEA_.wvu.PrintArea" localSheetId="1" hidden="1">'COMP-001'!$B$2:$J$45</definedName>
    <definedName name="Z_6CCD48CF_2741_4B31_844B_1EBDD3600CEA_.wvu.PrintArea" localSheetId="2" hidden="1">'COMP-002'!$B$2:$J$45</definedName>
    <definedName name="Z_6CCD48CF_2741_4B31_844B_1EBDD3600CEA_.wvu.PrintArea" localSheetId="3" hidden="1">'COMP-003'!$B$2:$J$47</definedName>
    <definedName name="Z_6CCD48CF_2741_4B31_844B_1EBDD3600CEA_.wvu.PrintArea" localSheetId="4" hidden="1">'COMP-004'!$B$2:$J$47</definedName>
    <definedName name="Z_D45C0787_D466_4641_B398_56ABDE2E2BD5_.wvu.PrintArea" localSheetId="1" hidden="1">'COMP-001'!$B$2:$J$45</definedName>
    <definedName name="Z_D45C0787_D466_4641_B398_56ABDE2E2BD5_.wvu.PrintArea" localSheetId="2" hidden="1">'COMP-002'!$B$2:$J$45</definedName>
    <definedName name="Z_D45C0787_D466_4641_B398_56ABDE2E2BD5_.wvu.PrintArea" localSheetId="3" hidden="1">'COMP-003'!$B$2:$J$47</definedName>
    <definedName name="Z_D45C0787_D466_4641_B398_56ABDE2E2BD5_.wvu.PrintArea" localSheetId="4" hidden="1">'COMP-004'!$B$2:$J$47</definedName>
  </definedNames>
  <calcPr calcId="191029"/>
  <customWorkbookViews>
    <customWorkbookView name="  - Modo de exibição pessoal" guid="{D45C0787-D466-4641-B398-56ABDE2E2BD5}" mergeInterval="0" personalView="1" maximized="1" windowWidth="1276" windowHeight="624" tabRatio="709" activeSheetId="1"/>
    <customWorkbookView name="Alex - Modo de exibição pessoal" guid="{154D0350-E104-4432-AF25-C77E9339671C}" mergeInterval="0" personalView="1" maximized="1" windowWidth="1020" windowHeight="618" tabRatio="709" activeSheetId="6"/>
    <customWorkbookView name=". - Modo de exibição pessoal" guid="{6CCD48CF-2741-4B31-844B-1EBDD3600CEA}" mergeInterval="0" personalView="1" maximized="1" windowWidth="1276" windowHeight="605" tabRatio="709" activeSheetId="1"/>
  </customWorkbookViews>
</workbook>
</file>

<file path=xl/calcChain.xml><?xml version="1.0" encoding="utf-8"?>
<calcChain xmlns="http://schemas.openxmlformats.org/spreadsheetml/2006/main">
  <c r="F11" i="30" l="1"/>
  <c r="G11" i="30" s="1"/>
  <c r="F10" i="30"/>
  <c r="F9" i="30"/>
  <c r="G9" i="30" s="1"/>
  <c r="F8" i="30"/>
  <c r="J45" i="88"/>
  <c r="J44" i="88"/>
  <c r="D43" i="88"/>
  <c r="J43" i="88" s="1"/>
  <c r="J42" i="88"/>
  <c r="J41" i="88"/>
  <c r="J46" i="88" s="1"/>
  <c r="H37" i="88"/>
  <c r="J37" i="88" s="1"/>
  <c r="J36" i="88"/>
  <c r="H36" i="88"/>
  <c r="G33" i="88"/>
  <c r="H33" i="88" s="1"/>
  <c r="J33" i="88" s="1"/>
  <c r="H24" i="88"/>
  <c r="J24" i="88" s="1"/>
  <c r="H23" i="88"/>
  <c r="J23" i="88" s="1"/>
  <c r="H22" i="88"/>
  <c r="J22" i="88" s="1"/>
  <c r="H21" i="88"/>
  <c r="J21" i="88" s="1"/>
  <c r="J20" i="88"/>
  <c r="J18" i="88"/>
  <c r="H18" i="88"/>
  <c r="H17" i="88"/>
  <c r="J17" i="88" s="1"/>
  <c r="H16" i="88"/>
  <c r="J16" i="88" s="1"/>
  <c r="H15" i="88"/>
  <c r="J15" i="88" s="1"/>
  <c r="H11" i="88"/>
  <c r="J11" i="88" s="1"/>
  <c r="H10" i="88"/>
  <c r="J10" i="88" s="1"/>
  <c r="H9" i="88"/>
  <c r="J9" i="88" s="1"/>
  <c r="J8" i="88"/>
  <c r="H10" i="87"/>
  <c r="J10" i="87" s="1"/>
  <c r="J45" i="87"/>
  <c r="J44" i="87"/>
  <c r="D43" i="87"/>
  <c r="J43" i="87" s="1"/>
  <c r="J42" i="87"/>
  <c r="J41" i="87"/>
  <c r="H37" i="87"/>
  <c r="J37" i="87" s="1"/>
  <c r="H36" i="87"/>
  <c r="J36" i="87" s="1"/>
  <c r="G34" i="87"/>
  <c r="H34" i="87" s="1"/>
  <c r="J34" i="87" s="1"/>
  <c r="G33" i="87"/>
  <c r="H33" i="87" s="1"/>
  <c r="J33" i="87" s="1"/>
  <c r="H24" i="87"/>
  <c r="J24" i="87" s="1"/>
  <c r="H23" i="87"/>
  <c r="J23" i="87" s="1"/>
  <c r="H22" i="87"/>
  <c r="J22" i="87" s="1"/>
  <c r="H21" i="87"/>
  <c r="J21" i="87" s="1"/>
  <c r="J20" i="87"/>
  <c r="H18" i="87"/>
  <c r="J18" i="87" s="1"/>
  <c r="H17" i="87"/>
  <c r="J17" i="87" s="1"/>
  <c r="H16" i="87"/>
  <c r="J16" i="87" s="1"/>
  <c r="H15" i="87"/>
  <c r="J15" i="87" s="1"/>
  <c r="H11" i="87"/>
  <c r="J11" i="87" s="1"/>
  <c r="H9" i="87"/>
  <c r="J9" i="87" s="1"/>
  <c r="J8" i="87"/>
  <c r="J43" i="86"/>
  <c r="J42" i="86"/>
  <c r="D41" i="86"/>
  <c r="J41" i="86" s="1"/>
  <c r="J40" i="86"/>
  <c r="J39" i="86"/>
  <c r="F35" i="86"/>
  <c r="H35" i="86" s="1"/>
  <c r="J35" i="86" s="1"/>
  <c r="H34" i="86"/>
  <c r="J34" i="86" s="1"/>
  <c r="G32" i="86"/>
  <c r="H32" i="86" s="1"/>
  <c r="J32" i="86" s="1"/>
  <c r="H31" i="86"/>
  <c r="J31" i="86" s="1"/>
  <c r="G31" i="86"/>
  <c r="H22" i="86"/>
  <c r="J22" i="86" s="1"/>
  <c r="H21" i="86"/>
  <c r="J21" i="86" s="1"/>
  <c r="H20" i="86"/>
  <c r="J20" i="86" s="1"/>
  <c r="H19" i="86"/>
  <c r="J19" i="86" s="1"/>
  <c r="J18" i="86"/>
  <c r="H16" i="86"/>
  <c r="J16" i="86" s="1"/>
  <c r="H15" i="86"/>
  <c r="J15" i="86" s="1"/>
  <c r="H14" i="86"/>
  <c r="J14" i="86" s="1"/>
  <c r="H13" i="86"/>
  <c r="J13" i="86" s="1"/>
  <c r="H10" i="86"/>
  <c r="J10" i="86" s="1"/>
  <c r="H9" i="86"/>
  <c r="J9" i="86" s="1"/>
  <c r="J8" i="86"/>
  <c r="G10" i="30"/>
  <c r="H13" i="80"/>
  <c r="J13" i="80" s="1"/>
  <c r="H19" i="80"/>
  <c r="J19" i="80" s="1"/>
  <c r="F35" i="80"/>
  <c r="G32" i="80"/>
  <c r="H32" i="80" s="1"/>
  <c r="G31" i="80"/>
  <c r="H31" i="80" s="1"/>
  <c r="J39" i="80"/>
  <c r="J40" i="80"/>
  <c r="D41" i="80"/>
  <c r="J41" i="80" s="1"/>
  <c r="J42" i="80"/>
  <c r="J43" i="80"/>
  <c r="J19" i="88" l="1"/>
  <c r="J13" i="88"/>
  <c r="J38" i="88"/>
  <c r="J25" i="88"/>
  <c r="G34" i="88"/>
  <c r="H34" i="88" s="1"/>
  <c r="J34" i="88" s="1"/>
  <c r="J44" i="86"/>
  <c r="J19" i="87"/>
  <c r="J13" i="87"/>
  <c r="J46" i="87"/>
  <c r="J38" i="87"/>
  <c r="J25" i="87"/>
  <c r="J11" i="86"/>
  <c r="J36" i="86"/>
  <c r="J23" i="86"/>
  <c r="J17" i="86"/>
  <c r="J44" i="80"/>
  <c r="J26" i="88" l="1"/>
  <c r="J27" i="88" s="1"/>
  <c r="J28" i="88" s="1"/>
  <c r="J26" i="87"/>
  <c r="J27" i="87" s="1"/>
  <c r="J28" i="87" s="1"/>
  <c r="J24" i="86"/>
  <c r="J25" i="86" s="1"/>
  <c r="J26" i="86" s="1"/>
  <c r="H10" i="80"/>
  <c r="J10" i="80" s="1"/>
  <c r="H35" i="80"/>
  <c r="J35" i="80" s="1"/>
  <c r="H21" i="80"/>
  <c r="J21" i="80" s="1"/>
  <c r="H16" i="80"/>
  <c r="J16" i="80" s="1"/>
  <c r="H34" i="80"/>
  <c r="J34" i="80" s="1"/>
  <c r="H22" i="80"/>
  <c r="J22" i="80" s="1"/>
  <c r="H20" i="80"/>
  <c r="J20" i="80" s="1"/>
  <c r="J18" i="80"/>
  <c r="H15" i="80"/>
  <c r="J15" i="80" s="1"/>
  <c r="H14" i="80"/>
  <c r="J14" i="80" s="1"/>
  <c r="H9" i="80"/>
  <c r="J9" i="80" s="1"/>
  <c r="J8" i="80"/>
  <c r="J29" i="88" l="1"/>
  <c r="J30" i="88" s="1"/>
  <c r="J47" i="88" s="1"/>
  <c r="J29" i="87"/>
  <c r="J30" i="87" s="1"/>
  <c r="J47" i="87" s="1"/>
  <c r="J27" i="86"/>
  <c r="J28" i="86" s="1"/>
  <c r="J45" i="86" s="1"/>
  <c r="J17" i="80"/>
  <c r="J23" i="80"/>
  <c r="J11" i="80"/>
  <c r="J32" i="80"/>
  <c r="J31" i="80"/>
  <c r="J48" i="88" l="1"/>
  <c r="J49" i="88" s="1"/>
  <c r="J48" i="87"/>
  <c r="J49" i="87" s="1"/>
  <c r="J46" i="86"/>
  <c r="J47" i="86" s="1"/>
  <c r="J36" i="80"/>
  <c r="J50" i="88" l="1"/>
  <c r="J51" i="88" s="1"/>
  <c r="J52" i="88" s="1"/>
  <c r="J50" i="87"/>
  <c r="J51" i="87" s="1"/>
  <c r="J52" i="87" s="1"/>
  <c r="J48" i="86"/>
  <c r="J49" i="86" s="1"/>
  <c r="J50" i="86" s="1"/>
  <c r="J24" i="80"/>
  <c r="J25" i="80" s="1"/>
  <c r="J26" i="80" l="1"/>
  <c r="J27" i="80" l="1"/>
  <c r="J28" i="80" s="1"/>
  <c r="J45" i="80" s="1"/>
  <c r="J46" i="80" l="1"/>
  <c r="J47" i="80" s="1"/>
  <c r="J48" i="80" s="1"/>
  <c r="J49" i="80" l="1"/>
  <c r="J50" i="80" s="1"/>
  <c r="G8" i="30" s="1"/>
  <c r="G13" i="30" l="1"/>
</calcChain>
</file>

<file path=xl/sharedStrings.xml><?xml version="1.0" encoding="utf-8"?>
<sst xmlns="http://schemas.openxmlformats.org/spreadsheetml/2006/main" count="432" uniqueCount="90">
  <si>
    <t>ITEM</t>
  </si>
  <si>
    <t>QUANTIDADE</t>
  </si>
  <si>
    <t>PESSOAL AUXILIAR</t>
  </si>
  <si>
    <t>Unidade</t>
  </si>
  <si>
    <t>PESSOAL NÍVEL SUPERIOR</t>
  </si>
  <si>
    <t>Discriminação</t>
  </si>
  <si>
    <t>página</t>
  </si>
  <si>
    <t>VEÍCULOS</t>
  </si>
  <si>
    <t>PESSOAL NÍVEL TÉCNICO</t>
  </si>
  <si>
    <t>EQUIPE TÉCNICA</t>
  </si>
  <si>
    <t>SERVIÇOS DE APOIO</t>
  </si>
  <si>
    <t>Carga Horária (Diária)</t>
  </si>
  <si>
    <t>Mês</t>
  </si>
  <si>
    <t>Quantitativo Total Mensal</t>
  </si>
  <si>
    <t>Dias/Mês</t>
  </si>
  <si>
    <t>Quantidade</t>
  </si>
  <si>
    <t>Valor Unitário (R$)</t>
  </si>
  <si>
    <t>Valor Total (R$)</t>
  </si>
  <si>
    <t>Impressão A4 - preto e branco (papel comum)</t>
  </si>
  <si>
    <t>Impressão A4 - colorida (papel comum)</t>
  </si>
  <si>
    <t>Impressão A3 - preto e branco (papel comum)</t>
  </si>
  <si>
    <t>Impressão A3 - colorida  (papel comum)</t>
  </si>
  <si>
    <t>metro</t>
  </si>
  <si>
    <t>Plotagem sulfite color linha</t>
  </si>
  <si>
    <t xml:space="preserve"> -</t>
  </si>
  <si>
    <t>Subtotal (1)</t>
  </si>
  <si>
    <t>Subtotal (2)</t>
  </si>
  <si>
    <t>Subtotal (3)</t>
  </si>
  <si>
    <t>(A) TOTAL - EQUIPE TÉCNICA (1+2+3)</t>
  </si>
  <si>
    <t>(C) TOTAL EQUIPE TÉCNICA - COM ENCARGOS SOCIAIS (A+B)</t>
  </si>
  <si>
    <t>(E) TOTAL EQUIPE TÉCNICA - COM CUSTO ADMINISTRATIVO (C+D)</t>
  </si>
  <si>
    <t xml:space="preserve"> (F) TOTAL  - SERVIÇOS DE APOIO</t>
  </si>
  <si>
    <t>(G) TOTAL  - SERVIÇOS GRÁFICOS</t>
  </si>
  <si>
    <t xml:space="preserve"> (H) TOTAL (E+F+G)</t>
  </si>
  <si>
    <t>(J) TOTAL - COM REMUNERAÇÃO DA EMPRESA (H+I)</t>
  </si>
  <si>
    <t>(L) TOTAL - COM DESPESAS FISCAIS (J+K)</t>
  </si>
  <si>
    <t xml:space="preserve"> (M) TOTAL GERAL DO SERVIÇO (L)</t>
  </si>
  <si>
    <t>OBSERVAÇÕES:</t>
  </si>
  <si>
    <t>DESCRIÇÃO</t>
  </si>
  <si>
    <t>UNIDADE</t>
  </si>
  <si>
    <t>VALORES</t>
  </si>
  <si>
    <t>REFERÊNCIA</t>
  </si>
  <si>
    <t>EQUIPAMENTOS</t>
  </si>
  <si>
    <t>(K) Despesas Fiscais - 9,469%</t>
  </si>
  <si>
    <t>Hora</t>
  </si>
  <si>
    <t>Auxiliar de topografia (P8028)</t>
  </si>
  <si>
    <t>Motorista de veículo leve (P8113)</t>
  </si>
  <si>
    <t>Topógrafo (P8163)</t>
  </si>
  <si>
    <t>Topografia (Cesta das Instalações) (B8958)</t>
  </si>
  <si>
    <t>Engenheiro de projetos pleno (P8066)</t>
  </si>
  <si>
    <t>Laboratorista (P8098)</t>
  </si>
  <si>
    <t>Auxiliar de laboratório (P8027)</t>
  </si>
  <si>
    <t>Técnico de obras (P8147)</t>
  </si>
  <si>
    <t>Auxiliar administrativo (P8026)</t>
  </si>
  <si>
    <t xml:space="preserve">Engenheiro de projetos júnior (P8065) </t>
  </si>
  <si>
    <t>VALOR TOTAL (R$)</t>
  </si>
  <si>
    <t>UNITÁRIO (R$)</t>
  </si>
  <si>
    <t>TOTAL (R$)</t>
  </si>
  <si>
    <t>Técnico em geoprocessamento (P8155)</t>
  </si>
  <si>
    <t>Composição 001</t>
  </si>
  <si>
    <t>Composição 002</t>
  </si>
  <si>
    <t>Composição 003</t>
  </si>
  <si>
    <t>Composição 004</t>
  </si>
  <si>
    <t>UND</t>
  </si>
  <si>
    <t>(B) Encargos Sociais - Mensalista: 70,00%</t>
  </si>
  <si>
    <t xml:space="preserve"> (D) Custo Administrativo: 20,00%</t>
  </si>
  <si>
    <t>(I) Remuneração da empresa: 12,00%</t>
  </si>
  <si>
    <r>
      <rPr>
        <b/>
        <sz val="11"/>
        <rFont val="Calibri"/>
        <family val="2"/>
        <scheme val="minor"/>
      </rPr>
      <t>Nota 03:</t>
    </r>
    <r>
      <rPr>
        <sz val="11"/>
        <rFont val="Calibri"/>
        <family val="2"/>
        <scheme val="minor"/>
      </rPr>
      <t xml:space="preserve"> Os custos de Despesas Fiscais adotados foram de 9,469% em atendimento ao Parecer GJUR nº 024/2017, do Governo do Estado de Pernambuco.</t>
    </r>
  </si>
  <si>
    <r>
      <rPr>
        <b/>
        <sz val="11"/>
        <rFont val="Calibri"/>
        <family val="2"/>
        <scheme val="minor"/>
      </rPr>
      <t>Nota 04:</t>
    </r>
    <r>
      <rPr>
        <sz val="11"/>
        <rFont val="Calibri"/>
        <family val="2"/>
        <scheme val="minor"/>
      </rPr>
      <t xml:space="preserve"> O licitante é responsável pela informação da alíquota correspondente de acordo com o seu regime de tributação.</t>
    </r>
  </si>
  <si>
    <r>
      <rPr>
        <b/>
        <sz val="11"/>
        <rFont val="Calibri"/>
        <family val="2"/>
        <scheme val="minor"/>
      </rPr>
      <t>Nota 05:</t>
    </r>
    <r>
      <rPr>
        <sz val="11"/>
        <rFont val="Calibri"/>
        <family val="2"/>
        <scheme val="minor"/>
      </rPr>
      <t xml:space="preserve"> Os valores propostos serão da exclusiva e total responsabilidade do licitante, não lhe cabendo o direito de pleitear qualquer alteração de alíquota ou valor proposto.</t>
    </r>
  </si>
  <si>
    <t>Veículo leve Pick Up 4x4 - 147 kW (sem motorista) (E8891) - Custo Horário Operativo (CHP)</t>
  </si>
  <si>
    <t>Veículo leve Pick Up 4x4 - 147 kW (sem motorista) (E8891) - Custo Horário Improdutivo (CHI)</t>
  </si>
  <si>
    <t>Laboratório de solos (Cesta das Instalações) (B8957)</t>
  </si>
  <si>
    <t>Impressão e plotagem</t>
  </si>
  <si>
    <t>SERVIÇOS GRÁFICOS</t>
  </si>
  <si>
    <t>PLANILHA ORÇAMENTÁRIA</t>
  </si>
  <si>
    <r>
      <t xml:space="preserve">COMPOSIÇÃO DE CUSTOS UNITÁRIOS  - </t>
    </r>
    <r>
      <rPr>
        <b/>
        <sz val="16"/>
        <rFont val="Calibri"/>
        <family val="2"/>
        <scheme val="minor"/>
      </rPr>
      <t>001</t>
    </r>
  </si>
  <si>
    <t>OBJETO 001:
CONTRATAÇÃO DE EMPRESA DE ENGENHARIA PARA ELABORAÇÃO DO PROJETO DE CONSTRUÇÃO DE UM CANAL NO DISTRITO DE SÃO DOMINGOS</t>
  </si>
  <si>
    <t>CONTRATAÇÃO DE EMPRESA DE ENGENHARIA PARA ELABORAÇÃO DO PROJETO DE ENGENHARIA PARA CONSTRUÇÃO DO MERCADO/PÁTIO DA FEIRA NO DISTRITO DE SÃO DOMINGOS</t>
  </si>
  <si>
    <t>CONTRATAÇÃO DE EMPRESA DE ENGENHARIA PARA ELABORAÇÃO DE PROJETO DE ENGENHARIA PARA PAVIMENTAÇÃO EM PARALELEPIPEDOS GRANÍTICOS EM DIVERSAS RUAS NO DISTRITO DE SÃO DOMINGOS</t>
  </si>
  <si>
    <t>CONTRATAÇÃO DE EMPRESA DE ENGENHARIA PARA ELABORAÇÃO DE PROJETO DE URBANIZAÇÃO E DRENAGEM DA ÁREA DE ACESSO A CRECHE EM CONSTRUÇÃO NO DISTRITO DE SÃO DOMINGOS</t>
  </si>
  <si>
    <t>OBJETO: Contratação de empresa de engenharia para realização dos serviços de elaboração de projetos de engenharia para os objetos de obras localizados no Município de Brejo da Madre de Deus/PE</t>
  </si>
  <si>
    <t>Mês Base: junho/2025</t>
  </si>
  <si>
    <t>CONTRATAÇÃO DE EMPRESA DE ENGENHARIA PARA ELABORAÇÃO DO PROJETO DE CONSTRUÇÃO DE UM CANAL NO DISTRITO DE SÃO DOMINGOS</t>
  </si>
  <si>
    <r>
      <rPr>
        <b/>
        <sz val="11"/>
        <rFont val="Calibri"/>
        <family val="2"/>
        <scheme val="minor"/>
      </rPr>
      <t>Nota 01</t>
    </r>
    <r>
      <rPr>
        <sz val="11"/>
        <rFont val="Calibri"/>
        <family val="2"/>
        <scheme val="minor"/>
      </rPr>
      <t>: Fonte de preços unitários: Tabela de Preços de Consultoria - DNIT ref. Janeiro/2025</t>
    </r>
  </si>
  <si>
    <r>
      <rPr>
        <b/>
        <sz val="11"/>
        <rFont val="Calibri"/>
        <family val="2"/>
        <scheme val="minor"/>
      </rPr>
      <t>Nota 02:</t>
    </r>
    <r>
      <rPr>
        <sz val="11"/>
        <rFont val="Calibri"/>
        <family val="2"/>
        <scheme val="minor"/>
      </rPr>
      <t xml:space="preserve"> Os percentuais de "Encargos Sociais"; "Custos Administrativos" e "Remuneração da Empresa" estão abaixo dos máximos admitidos pelo Decreto PE nº 41.059 de 04/09/2014 e do Boletim nº 19/2013 de 13/06/2013 da Gerência de Orientação, Normas e Procedimentos - GONP da Secretaria da Controladoria Geral do Estado. Consideramos nos encargos sociais do SINAPI de Março/2025 para o Estado de Pernambuco.</t>
    </r>
  </si>
  <si>
    <t>OBJETO 001:
CONTRATAÇÃO DE EMPRESA DE ENGENHARIA PARA ELABORAÇÃO DE PROJETO DE ENGENHARIA PARA PAVIMENTAÇÃO EM PARALELEPIPEDOS GRANÍTICOS EM DIVERSAS RUAS NO DISTRITO DE SÃO DOMINGOS</t>
  </si>
  <si>
    <t>OBJETO 001:
CONTRATAÇÃO DE EMPRESA DE ENGENHARIA PARA ELABORAÇÃO DO PROJETO DE ENGENHARIA PARA CONSTRUÇÃO DO MERCADO/PÁTIO DA FEIRA NO DISTRITO DE SÃO DOMINGOS</t>
  </si>
  <si>
    <t>Arquiteto júnior (P8013)</t>
  </si>
  <si>
    <t>OBJETO 001:
CONTRATAÇÃO DE EMPRESA DE ENGENHARIA PARA ELABORAÇÃO DE PROJETO DE URBANIZAÇÃO E DRENAGEM DA ÁREA DE ACESSO A CRECHE EM CONSTRUÇÃO NO DISTRITO DE SÃO DOMINGOS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</si>
</sst>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&quot;R$&quot;\ * #,##0.00_);_(&quot;R$&quot;\ * \(#,##0.00\);_(&quot;R$&quot;\ * &quot;-&quot;??_);_(@_)"/>
    <numFmt numFmtId="166" formatCode="_(* #,##0.00_);_(* \(#,##0.00\);_(* \-??_);_(@_)"/>
    <numFmt numFmtId="167" formatCode="_(&quot;R$ &quot;* #,##0.00_);_(&quot;R$ &quot;* \(#,##0.00\);_(&quot;R$ &quot;* \-??_);_(@_)"/>
  </numFmts>
  <fonts count="19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b/>
      <sz val="8"/>
      <color rgb="FFFF0000"/>
      <name val="Arial"/>
      <family val="2"/>
    </font>
    <font>
      <sz val="12"/>
      <color rgb="FFFF0000"/>
      <name val="Arial Narrow"/>
      <family val="2"/>
    </font>
    <font>
      <sz val="8"/>
      <name val="Arial"/>
    </font>
    <font>
      <b/>
      <sz val="16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7" fontId="1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1" fillId="0" borderId="0" applyFill="0" applyBorder="0" applyAlignment="0" applyProtection="0"/>
    <xf numFmtId="164" fontId="2" fillId="0" borderId="0" applyFont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vertical="center"/>
    </xf>
    <xf numFmtId="0" fontId="3" fillId="4" borderId="0" xfId="0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3" fillId="6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4" applyFont="1"/>
    <xf numFmtId="0" fontId="3" fillId="0" borderId="0" xfId="4" applyFont="1"/>
    <xf numFmtId="4" fontId="8" fillId="4" borderId="1" xfId="4" applyNumberFormat="1" applyFont="1" applyFill="1" applyBorder="1" applyAlignment="1">
      <alignment vertical="center"/>
    </xf>
    <xf numFmtId="4" fontId="8" fillId="3" borderId="5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1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vertical="center"/>
    </xf>
    <xf numFmtId="4" fontId="8" fillId="5" borderId="1" xfId="0" applyNumberFormat="1" applyFont="1" applyFill="1" applyBorder="1" applyAlignment="1">
      <alignment vertical="center"/>
    </xf>
    <xf numFmtId="4" fontId="8" fillId="9" borderId="1" xfId="0" applyNumberFormat="1" applyFont="1" applyFill="1" applyBorder="1" applyAlignment="1">
      <alignment vertical="center"/>
    </xf>
    <xf numFmtId="4" fontId="8" fillId="8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4" fontId="8" fillId="6" borderId="1" xfId="0" quotePrefix="1" applyNumberFormat="1" applyFont="1" applyFill="1" applyBorder="1" applyAlignment="1">
      <alignment vertical="center" wrapText="1"/>
    </xf>
    <xf numFmtId="1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10" borderId="5" xfId="0" applyNumberFormat="1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vertical="center" wrapText="1"/>
    </xf>
    <xf numFmtId="1" fontId="9" fillId="0" borderId="1" xfId="4" applyNumberFormat="1" applyFont="1" applyBorder="1" applyAlignment="1">
      <alignment horizontal="center" vertical="center"/>
    </xf>
    <xf numFmtId="164" fontId="9" fillId="0" borderId="1" xfId="10" applyFont="1" applyFill="1" applyBorder="1" applyAlignment="1"/>
    <xf numFmtId="164" fontId="9" fillId="0" borderId="1" xfId="10" applyFont="1" applyFill="1" applyBorder="1" applyAlignment="1">
      <alignment horizontal="center"/>
    </xf>
    <xf numFmtId="4" fontId="9" fillId="0" borderId="1" xfId="2" applyNumberFormat="1" applyFont="1" applyFill="1" applyBorder="1" applyAlignment="1">
      <alignment vertical="center"/>
    </xf>
    <xf numFmtId="4" fontId="9" fillId="0" borderId="1" xfId="2" applyNumberFormat="1" applyFont="1" applyBorder="1" applyAlignment="1">
      <alignment vertical="center"/>
    </xf>
    <xf numFmtId="0" fontId="8" fillId="4" borderId="13" xfId="0" applyFont="1" applyFill="1" applyBorder="1" applyAlignment="1">
      <alignment vertical="center"/>
    </xf>
    <xf numFmtId="4" fontId="8" fillId="3" borderId="5" xfId="0" applyNumberFormat="1" applyFont="1" applyFill="1" applyBorder="1" applyAlignment="1">
      <alignment horizontal="center" vertical="center" wrapText="1"/>
    </xf>
    <xf numFmtId="0" fontId="9" fillId="0" borderId="1" xfId="4" applyFont="1" applyBorder="1" applyAlignment="1">
      <alignment horizontal="left" vertical="center" wrapText="1"/>
    </xf>
    <xf numFmtId="0" fontId="9" fillId="0" borderId="14" xfId="4" applyFont="1" applyBorder="1" applyAlignment="1">
      <alignment horizontal="center" vertical="center"/>
    </xf>
    <xf numFmtId="4" fontId="9" fillId="0" borderId="14" xfId="4" applyNumberFormat="1" applyFont="1" applyBorder="1" applyAlignment="1">
      <alignment horizontal="center" vertical="center"/>
    </xf>
    <xf numFmtId="4" fontId="9" fillId="0" borderId="14" xfId="4" applyNumberFormat="1" applyFont="1" applyBorder="1" applyAlignment="1">
      <alignment vertical="center"/>
    </xf>
    <xf numFmtId="0" fontId="8" fillId="0" borderId="14" xfId="4" applyFont="1" applyBorder="1" applyAlignment="1">
      <alignment horizontal="center" vertical="center"/>
    </xf>
    <xf numFmtId="0" fontId="8" fillId="0" borderId="14" xfId="4" applyFont="1" applyBorder="1" applyAlignment="1">
      <alignment horizontal="left" vertical="center"/>
    </xf>
    <xf numFmtId="4" fontId="8" fillId="0" borderId="14" xfId="4" applyNumberFormat="1" applyFont="1" applyBorder="1" applyAlignment="1">
      <alignment horizontal="center" vertical="center"/>
    </xf>
    <xf numFmtId="0" fontId="9" fillId="0" borderId="14" xfId="4" applyFont="1" applyBorder="1" applyAlignment="1">
      <alignment horizontal="justify" vertical="center" wrapText="1"/>
    </xf>
    <xf numFmtId="164" fontId="11" fillId="11" borderId="15" xfId="10" applyFont="1" applyFill="1" applyBorder="1" applyAlignment="1">
      <alignment vertical="center"/>
    </xf>
    <xf numFmtId="4" fontId="8" fillId="9" borderId="1" xfId="4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/>
    </xf>
    <xf numFmtId="4" fontId="4" fillId="0" borderId="0" xfId="4" applyNumberFormat="1" applyFont="1"/>
    <xf numFmtId="0" fontId="4" fillId="0" borderId="0" xfId="4" applyFont="1" applyAlignment="1">
      <alignment vertical="center"/>
    </xf>
    <xf numFmtId="0" fontId="4" fillId="0" borderId="0" xfId="4" applyFont="1" applyAlignment="1">
      <alignment horizontal="right" vertical="center"/>
    </xf>
    <xf numFmtId="4" fontId="3" fillId="0" borderId="0" xfId="4" applyNumberFormat="1" applyFont="1" applyAlignment="1">
      <alignment horizontal="right" vertical="center"/>
    </xf>
    <xf numFmtId="10" fontId="3" fillId="0" borderId="0" xfId="8" applyNumberFormat="1" applyFont="1" applyAlignment="1">
      <alignment horizontal="right" vertical="center"/>
    </xf>
    <xf numFmtId="4" fontId="3" fillId="0" borderId="1" xfId="0" applyNumberFormat="1" applyFont="1" applyBorder="1" applyAlignment="1">
      <alignment vertical="center"/>
    </xf>
    <xf numFmtId="0" fontId="8" fillId="0" borderId="12" xfId="0" applyFont="1" applyBorder="1" applyAlignment="1">
      <alignment horizontal="left" vertical="center" wrapText="1"/>
    </xf>
    <xf numFmtId="4" fontId="8" fillId="0" borderId="13" xfId="0" applyNumberFormat="1" applyFont="1" applyBorder="1" applyAlignment="1">
      <alignment vertical="center" wrapText="1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0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0" fontId="7" fillId="0" borderId="0" xfId="4" applyFont="1"/>
    <xf numFmtId="0" fontId="7" fillId="0" borderId="0" xfId="4" applyFont="1" applyAlignment="1">
      <alignment vertical="center"/>
    </xf>
    <xf numFmtId="4" fontId="7" fillId="0" borderId="0" xfId="4" applyNumberFormat="1" applyFont="1"/>
    <xf numFmtId="4" fontId="14" fillId="0" borderId="0" xfId="7" applyNumberFormat="1" applyFont="1"/>
    <xf numFmtId="4" fontId="14" fillId="0" borderId="0" xfId="7" applyNumberFormat="1" applyFont="1" applyAlignment="1">
      <alignment vertical="center"/>
    </xf>
    <xf numFmtId="49" fontId="15" fillId="0" borderId="0" xfId="6" applyNumberFormat="1" applyFont="1" applyAlignment="1">
      <alignment horizontal="left" vertical="center"/>
    </xf>
    <xf numFmtId="4" fontId="7" fillId="0" borderId="0" xfId="7" applyNumberFormat="1" applyFont="1" applyAlignment="1">
      <alignment horizontal="left" vertical="center"/>
    </xf>
    <xf numFmtId="0" fontId="13" fillId="0" borderId="14" xfId="4" applyFont="1" applyBorder="1" applyAlignment="1">
      <alignment horizontal="center" vertical="center"/>
    </xf>
    <xf numFmtId="4" fontId="13" fillId="0" borderId="14" xfId="4" applyNumberFormat="1" applyFont="1" applyBorder="1" applyAlignment="1">
      <alignment horizontal="center" vertical="center"/>
    </xf>
    <xf numFmtId="4" fontId="13" fillId="0" borderId="14" xfId="4" applyNumberFormat="1" applyFont="1" applyBorder="1" applyAlignment="1">
      <alignment vertical="center"/>
    </xf>
    <xf numFmtId="4" fontId="6" fillId="0" borderId="0" xfId="4" applyNumberFormat="1" applyFont="1" applyAlignment="1">
      <alignment horizontal="right" vertical="center"/>
    </xf>
    <xf numFmtId="0" fontId="13" fillId="0" borderId="14" xfId="4" applyFont="1" applyBorder="1" applyAlignment="1">
      <alignment horizontal="center" vertical="center" wrapText="1"/>
    </xf>
    <xf numFmtId="0" fontId="7" fillId="0" borderId="0" xfId="4" applyFont="1" applyAlignment="1">
      <alignment horizontal="right" vertical="center"/>
    </xf>
    <xf numFmtId="0" fontId="7" fillId="0" borderId="0" xfId="4" applyFont="1" applyAlignment="1">
      <alignment horizontal="center"/>
    </xf>
    <xf numFmtId="4" fontId="7" fillId="0" borderId="0" xfId="4" applyNumberFormat="1" applyFont="1" applyAlignment="1">
      <alignment vertical="center"/>
    </xf>
    <xf numFmtId="0" fontId="16" fillId="0" borderId="0" xfId="0" applyFont="1" applyAlignment="1">
      <alignment horizontal="justify" vertical="center"/>
    </xf>
    <xf numFmtId="0" fontId="2" fillId="3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7" borderId="0" xfId="4" applyFill="1" applyAlignment="1">
      <alignment vertical="center"/>
    </xf>
    <xf numFmtId="0" fontId="2" fillId="0" borderId="0" xfId="4" applyAlignment="1">
      <alignment vertical="center"/>
    </xf>
    <xf numFmtId="4" fontId="3" fillId="0" borderId="12" xfId="4" applyNumberFormat="1" applyFont="1" applyBorder="1" applyAlignment="1">
      <alignment vertical="center"/>
    </xf>
    <xf numFmtId="4" fontId="3" fillId="0" borderId="0" xfId="4" applyNumberFormat="1" applyFont="1" applyAlignment="1">
      <alignment vertical="center"/>
    </xf>
    <xf numFmtId="0" fontId="0" fillId="7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0" fillId="8" borderId="0" xfId="0" applyFill="1" applyAlignment="1">
      <alignment vertical="center"/>
    </xf>
    <xf numFmtId="0" fontId="9" fillId="0" borderId="9" xfId="0" applyFont="1" applyBorder="1" applyAlignment="1">
      <alignment horizontal="justify" vertical="center" wrapText="1"/>
    </xf>
    <xf numFmtId="0" fontId="2" fillId="0" borderId="0" xfId="4" applyAlignment="1">
      <alignment horizontal="right" vertical="center"/>
    </xf>
    <xf numFmtId="43" fontId="2" fillId="0" borderId="0" xfId="4" applyNumberFormat="1" applyAlignment="1">
      <alignment horizontal="right" vertical="center"/>
    </xf>
    <xf numFmtId="0" fontId="2" fillId="0" borderId="0" xfId="4"/>
    <xf numFmtId="0" fontId="11" fillId="11" borderId="15" xfId="4" applyFont="1" applyFill="1" applyBorder="1" applyAlignment="1">
      <alignment horizontal="right" vertical="center" wrapText="1"/>
    </xf>
    <xf numFmtId="0" fontId="12" fillId="0" borderId="10" xfId="4" applyFont="1" applyBorder="1" applyAlignment="1">
      <alignment horizontal="center" vertical="center"/>
    </xf>
    <xf numFmtId="0" fontId="8" fillId="9" borderId="1" xfId="4" applyFont="1" applyFill="1" applyBorder="1" applyAlignment="1">
      <alignment horizontal="center" vertical="center"/>
    </xf>
    <xf numFmtId="4" fontId="8" fillId="2" borderId="1" xfId="5" applyNumberFormat="1" applyFont="1" applyFill="1" applyBorder="1" applyAlignment="1">
      <alignment horizontal="justify" vertical="center" wrapText="1"/>
    </xf>
    <xf numFmtId="49" fontId="8" fillId="0" borderId="1" xfId="6" applyNumberFormat="1" applyFont="1" applyBorder="1" applyAlignment="1">
      <alignment horizontal="center" vertical="center"/>
    </xf>
    <xf numFmtId="4" fontId="13" fillId="2" borderId="1" xfId="7" applyNumberFormat="1" applyFont="1" applyFill="1" applyBorder="1" applyAlignment="1">
      <alignment horizontal="center"/>
    </xf>
    <xf numFmtId="4" fontId="8" fillId="9" borderId="1" xfId="4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13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9" borderId="2" xfId="0" applyFont="1" applyFill="1" applyBorder="1" applyAlignment="1">
      <alignment horizontal="right" vertical="center"/>
    </xf>
    <xf numFmtId="0" fontId="8" fillId="9" borderId="3" xfId="0" applyFont="1" applyFill="1" applyBorder="1" applyAlignment="1">
      <alignment horizontal="right" vertical="center"/>
    </xf>
    <xf numFmtId="0" fontId="8" fillId="9" borderId="4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right" vertical="center" wrapText="1"/>
    </xf>
    <xf numFmtId="0" fontId="9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8" fillId="7" borderId="2" xfId="4" applyFont="1" applyFill="1" applyBorder="1" applyAlignment="1">
      <alignment horizontal="left" vertical="center"/>
    </xf>
    <xf numFmtId="0" fontId="8" fillId="7" borderId="3" xfId="4" applyFont="1" applyFill="1" applyBorder="1" applyAlignment="1">
      <alignment horizontal="left" vertical="center"/>
    </xf>
    <xf numFmtId="0" fontId="8" fillId="7" borderId="4" xfId="4" applyFont="1" applyFill="1" applyBorder="1" applyAlignment="1">
      <alignment horizontal="left" vertical="center"/>
    </xf>
    <xf numFmtId="0" fontId="8" fillId="4" borderId="2" xfId="4" applyFont="1" applyFill="1" applyBorder="1" applyAlignment="1">
      <alignment horizontal="left" vertical="center"/>
    </xf>
    <xf numFmtId="0" fontId="8" fillId="4" borderId="3" xfId="4" applyFont="1" applyFill="1" applyBorder="1" applyAlignment="1">
      <alignment horizontal="left" vertical="center"/>
    </xf>
    <xf numFmtId="0" fontId="8" fillId="4" borderId="4" xfId="4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right" vertical="center" wrapText="1"/>
    </xf>
    <xf numFmtId="0" fontId="8" fillId="6" borderId="3" xfId="0" applyFont="1" applyFill="1" applyBorder="1" applyAlignment="1">
      <alignment horizontal="right" vertical="center" wrapText="1"/>
    </xf>
    <xf numFmtId="0" fontId="8" fillId="6" borderId="4" xfId="0" applyFont="1" applyFill="1" applyBorder="1" applyAlignment="1">
      <alignment horizontal="right" vertical="center" wrapText="1"/>
    </xf>
    <xf numFmtId="0" fontId="8" fillId="10" borderId="6" xfId="0" applyFont="1" applyFill="1" applyBorder="1" applyAlignment="1">
      <alignment horizontal="right" vertical="center" wrapText="1"/>
    </xf>
    <xf numFmtId="0" fontId="8" fillId="10" borderId="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right" vertical="center" wrapText="1"/>
    </xf>
    <xf numFmtId="0" fontId="8" fillId="5" borderId="2" xfId="0" applyFont="1" applyFill="1" applyBorder="1" applyAlignment="1">
      <alignment horizontal="right" vertical="center"/>
    </xf>
    <xf numFmtId="0" fontId="8" fillId="5" borderId="3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right" vertical="center"/>
    </xf>
    <xf numFmtId="0" fontId="8" fillId="8" borderId="2" xfId="0" applyFont="1" applyFill="1" applyBorder="1" applyAlignment="1">
      <alignment horizontal="right" vertical="center"/>
    </xf>
    <xf numFmtId="0" fontId="8" fillId="8" borderId="3" xfId="0" applyFont="1" applyFill="1" applyBorder="1" applyAlignment="1">
      <alignment horizontal="right" vertical="center"/>
    </xf>
    <xf numFmtId="0" fontId="8" fillId="8" borderId="4" xfId="0" applyFont="1" applyFill="1" applyBorder="1" applyAlignment="1">
      <alignment horizontal="right" vertical="center"/>
    </xf>
    <xf numFmtId="0" fontId="8" fillId="7" borderId="2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left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/>
    </xf>
    <xf numFmtId="1" fontId="9" fillId="0" borderId="3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vertical="center"/>
    </xf>
    <xf numFmtId="4" fontId="8" fillId="0" borderId="4" xfId="0" applyNumberFormat="1" applyFont="1" applyBorder="1" applyAlignment="1">
      <alignment vertical="center"/>
    </xf>
  </cellXfs>
  <cellStyles count="13">
    <cellStyle name="Excel Built-in Normal 1" xfId="1" xr:uid="{00000000-0005-0000-0000-000000000000}"/>
    <cellStyle name="Moeda" xfId="2" builtinId="4"/>
    <cellStyle name="Moeda 2" xfId="3" xr:uid="{00000000-0005-0000-0000-000002000000}"/>
    <cellStyle name="Normal" xfId="0" builtinId="0"/>
    <cellStyle name="Normal 2" xfId="4" xr:uid="{00000000-0005-0000-0000-000004000000}"/>
    <cellStyle name="Normal 4" xfId="5" xr:uid="{00000000-0005-0000-0000-000005000000}"/>
    <cellStyle name="Normal_C%C3%B3pia de MEMORIA(1)" xfId="6" xr:uid="{00000000-0005-0000-0000-000006000000}"/>
    <cellStyle name="Normal_Esgoto Sanitário - SANHARÓ - ALAGOINHA" xfId="7" xr:uid="{00000000-0005-0000-0000-000007000000}"/>
    <cellStyle name="Porcentagem" xfId="8" builtinId="5"/>
    <cellStyle name="Porcentagem 2" xfId="9" xr:uid="{00000000-0005-0000-0000-000009000000}"/>
    <cellStyle name="Separador de milhares 2" xfId="11" xr:uid="{00000000-0005-0000-0000-00000A000000}"/>
    <cellStyle name="Separador de milhares 6" xfId="12" xr:uid="{00000000-0005-0000-0000-00000B000000}"/>
    <cellStyle name="Vírgula" xfId="10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2:K29"/>
  <sheetViews>
    <sheetView showGridLines="0" tabSelected="1" view="pageBreakPreview" zoomScaleSheetLayoutView="100" workbookViewId="0">
      <selection activeCell="G13" sqref="G13"/>
    </sheetView>
  </sheetViews>
  <sheetFormatPr defaultColWidth="11.42578125" defaultRowHeight="12.75" x14ac:dyDescent="0.2"/>
  <cols>
    <col min="1" max="1" width="7.28515625" style="59" customWidth="1"/>
    <col min="2" max="2" width="15.7109375" style="59" customWidth="1"/>
    <col min="3" max="3" width="69.140625" style="59" customWidth="1"/>
    <col min="4" max="4" width="8.5703125" style="59" bestFit="1" customWidth="1"/>
    <col min="5" max="5" width="12.140625" style="59" bestFit="1" customWidth="1"/>
    <col min="6" max="6" width="15.7109375" style="59" customWidth="1"/>
    <col min="7" max="7" width="15.7109375" style="61" customWidth="1"/>
    <col min="8" max="8" width="11.42578125" style="59"/>
    <col min="9" max="9" width="11.42578125" style="60"/>
    <col min="10" max="10" width="11.42578125" style="59"/>
    <col min="11" max="11" width="12.7109375" style="61" bestFit="1" customWidth="1"/>
    <col min="12" max="16384" width="11.42578125" style="59"/>
  </cols>
  <sheetData>
    <row r="2" spans="1:11" ht="50.1" customHeight="1" x14ac:dyDescent="0.2">
      <c r="A2" s="90" t="s">
        <v>75</v>
      </c>
      <c r="B2" s="90"/>
      <c r="C2" s="90"/>
      <c r="D2" s="90"/>
      <c r="E2" s="90"/>
      <c r="F2" s="90"/>
      <c r="G2" s="90"/>
    </row>
    <row r="3" spans="1:11" s="65" customFormat="1" ht="70.5" customHeight="1" x14ac:dyDescent="0.2">
      <c r="A3" s="92" t="s">
        <v>81</v>
      </c>
      <c r="B3" s="92"/>
      <c r="C3" s="92"/>
      <c r="D3" s="92"/>
      <c r="E3" s="92"/>
      <c r="F3" s="93" t="s">
        <v>82</v>
      </c>
      <c r="G3" s="93"/>
      <c r="H3" s="64"/>
    </row>
    <row r="4" spans="1:11" s="62" customFormat="1" ht="5.0999999999999996" customHeight="1" x14ac:dyDescent="0.25">
      <c r="A4" s="94"/>
      <c r="B4" s="94"/>
      <c r="C4" s="94"/>
      <c r="D4" s="94"/>
      <c r="E4" s="94"/>
      <c r="F4" s="94"/>
      <c r="G4" s="94"/>
      <c r="I4" s="63"/>
    </row>
    <row r="5" spans="1:11" s="6" customFormat="1" ht="20.100000000000001" customHeight="1" x14ac:dyDescent="0.2">
      <c r="A5" s="91" t="s">
        <v>0</v>
      </c>
      <c r="B5" s="91" t="s">
        <v>41</v>
      </c>
      <c r="C5" s="91" t="s">
        <v>38</v>
      </c>
      <c r="D5" s="91" t="s">
        <v>39</v>
      </c>
      <c r="E5" s="91" t="s">
        <v>1</v>
      </c>
      <c r="F5" s="95" t="s">
        <v>40</v>
      </c>
      <c r="G5" s="95"/>
      <c r="I5" s="48"/>
      <c r="K5" s="47"/>
    </row>
    <row r="6" spans="1:11" s="6" customFormat="1" ht="20.100000000000001" customHeight="1" x14ac:dyDescent="0.2">
      <c r="A6" s="91"/>
      <c r="B6" s="91"/>
      <c r="C6" s="91"/>
      <c r="D6" s="91"/>
      <c r="E6" s="91"/>
      <c r="F6" s="44" t="s">
        <v>56</v>
      </c>
      <c r="G6" s="44" t="s">
        <v>57</v>
      </c>
      <c r="I6" s="48"/>
      <c r="K6" s="47"/>
    </row>
    <row r="7" spans="1:11" s="6" customFormat="1" ht="15" x14ac:dyDescent="0.2">
      <c r="A7" s="39"/>
      <c r="B7" s="39"/>
      <c r="C7" s="40"/>
      <c r="D7" s="39"/>
      <c r="E7" s="39"/>
      <c r="F7" s="41"/>
      <c r="G7" s="41"/>
      <c r="H7" s="49"/>
      <c r="I7" s="49"/>
      <c r="J7" s="49"/>
      <c r="K7" s="50"/>
    </row>
    <row r="8" spans="1:11" s="7" customFormat="1" ht="30" x14ac:dyDescent="0.2">
      <c r="A8" s="36">
        <v>1</v>
      </c>
      <c r="B8" s="36" t="s">
        <v>59</v>
      </c>
      <c r="C8" s="42" t="s">
        <v>83</v>
      </c>
      <c r="D8" s="36" t="s">
        <v>63</v>
      </c>
      <c r="E8" s="37">
        <v>1</v>
      </c>
      <c r="F8" s="38">
        <f>'COMP-001'!J50</f>
        <v>22627.13</v>
      </c>
      <c r="G8" s="38">
        <f>TRUNC(E8*F8,2)</f>
        <v>22627.13</v>
      </c>
      <c r="H8" s="80"/>
      <c r="I8" s="81"/>
      <c r="J8" s="51"/>
      <c r="K8" s="50"/>
    </row>
    <row r="9" spans="1:11" s="7" customFormat="1" ht="45" x14ac:dyDescent="0.2">
      <c r="A9" s="36">
        <v>2</v>
      </c>
      <c r="B9" s="36" t="s">
        <v>60</v>
      </c>
      <c r="C9" s="42" t="s">
        <v>79</v>
      </c>
      <c r="D9" s="36" t="s">
        <v>63</v>
      </c>
      <c r="E9" s="37">
        <v>1</v>
      </c>
      <c r="F9" s="38">
        <f>'COMP-002'!J50</f>
        <v>12214.25</v>
      </c>
      <c r="G9" s="38">
        <f t="shared" ref="G9:G11" si="0">TRUNC(E9*F9,2)</f>
        <v>12214.25</v>
      </c>
      <c r="H9" s="80"/>
      <c r="I9" s="81"/>
      <c r="J9" s="51"/>
      <c r="K9" s="50"/>
    </row>
    <row r="10" spans="1:11" s="7" customFormat="1" ht="45" x14ac:dyDescent="0.2">
      <c r="A10" s="36">
        <v>3</v>
      </c>
      <c r="B10" s="36" t="s">
        <v>61</v>
      </c>
      <c r="C10" s="42" t="s">
        <v>78</v>
      </c>
      <c r="D10" s="36" t="s">
        <v>63</v>
      </c>
      <c r="E10" s="37">
        <v>1</v>
      </c>
      <c r="F10" s="38">
        <f>'COMP-003'!J52</f>
        <v>77250.77</v>
      </c>
      <c r="G10" s="38">
        <f t="shared" si="0"/>
        <v>77250.77</v>
      </c>
      <c r="H10" s="80"/>
      <c r="I10" s="81"/>
      <c r="J10" s="51"/>
      <c r="K10" s="50"/>
    </row>
    <row r="11" spans="1:11" s="7" customFormat="1" ht="45" x14ac:dyDescent="0.2">
      <c r="A11" s="36">
        <v>4</v>
      </c>
      <c r="B11" s="36" t="s">
        <v>62</v>
      </c>
      <c r="C11" s="42" t="s">
        <v>80</v>
      </c>
      <c r="D11" s="36" t="s">
        <v>63</v>
      </c>
      <c r="E11" s="37">
        <v>1</v>
      </c>
      <c r="F11" s="38">
        <f>'COMP-004'!J52</f>
        <v>11827.37</v>
      </c>
      <c r="G11" s="38">
        <f t="shared" si="0"/>
        <v>11827.37</v>
      </c>
      <c r="H11" s="80"/>
      <c r="I11" s="81"/>
      <c r="J11" s="51"/>
      <c r="K11" s="50"/>
    </row>
    <row r="12" spans="1:11" ht="15" x14ac:dyDescent="0.2">
      <c r="A12" s="66"/>
      <c r="B12" s="66"/>
      <c r="C12" s="70"/>
      <c r="D12" s="67"/>
      <c r="E12" s="68"/>
      <c r="F12" s="68"/>
      <c r="G12" s="68"/>
      <c r="H12" s="71"/>
      <c r="I12" s="71"/>
      <c r="J12" s="71"/>
      <c r="K12" s="69"/>
    </row>
    <row r="13" spans="1:11" s="88" customFormat="1" ht="30" customHeight="1" x14ac:dyDescent="0.2">
      <c r="A13" s="89" t="s">
        <v>55</v>
      </c>
      <c r="B13" s="89"/>
      <c r="C13" s="89"/>
      <c r="D13" s="89"/>
      <c r="E13" s="89"/>
      <c r="F13" s="89"/>
      <c r="G13" s="43">
        <f>SUM(G7:G12)</f>
        <v>123919.52</v>
      </c>
      <c r="H13" s="86"/>
      <c r="I13" s="87"/>
      <c r="J13" s="86"/>
      <c r="K13" s="50"/>
    </row>
    <row r="14" spans="1:11" s="61" customFormat="1" x14ac:dyDescent="0.2">
      <c r="A14" s="72"/>
      <c r="B14" s="72"/>
      <c r="C14" s="59"/>
      <c r="I14" s="73"/>
      <c r="J14" s="73"/>
      <c r="K14" s="73"/>
    </row>
    <row r="15" spans="1:11" s="61" customFormat="1" x14ac:dyDescent="0.2">
      <c r="A15" s="72"/>
      <c r="B15" s="72"/>
      <c r="C15" s="59"/>
      <c r="I15" s="73"/>
    </row>
    <row r="16" spans="1:11" s="61" customFormat="1" x14ac:dyDescent="0.2">
      <c r="A16" s="72"/>
      <c r="B16" s="72"/>
      <c r="C16" s="59"/>
      <c r="I16" s="73"/>
    </row>
    <row r="17" spans="1:9" s="61" customFormat="1" x14ac:dyDescent="0.2">
      <c r="A17" s="72"/>
      <c r="B17" s="72"/>
      <c r="C17" s="59"/>
      <c r="I17" s="73"/>
    </row>
    <row r="18" spans="1:9" s="61" customFormat="1" x14ac:dyDescent="0.2">
      <c r="A18" s="72"/>
      <c r="B18" s="72"/>
      <c r="C18" s="59"/>
      <c r="I18" s="73"/>
    </row>
    <row r="19" spans="1:9" s="61" customFormat="1" x14ac:dyDescent="0.2">
      <c r="A19" s="72"/>
      <c r="B19" s="72"/>
      <c r="C19" s="59"/>
      <c r="I19" s="73"/>
    </row>
    <row r="20" spans="1:9" s="61" customFormat="1" ht="15.75" x14ac:dyDescent="0.2">
      <c r="A20" s="72"/>
      <c r="B20" s="72"/>
      <c r="C20" s="74"/>
      <c r="I20" s="73"/>
    </row>
    <row r="21" spans="1:9" s="61" customFormat="1" x14ac:dyDescent="0.2">
      <c r="A21" s="72"/>
      <c r="B21" s="72"/>
      <c r="C21" s="59"/>
      <c r="I21" s="73"/>
    </row>
    <row r="22" spans="1:9" s="61" customFormat="1" x14ac:dyDescent="0.2">
      <c r="A22" s="72"/>
      <c r="B22" s="72"/>
      <c r="C22" s="59"/>
      <c r="I22" s="73"/>
    </row>
    <row r="23" spans="1:9" s="61" customFormat="1" x14ac:dyDescent="0.2">
      <c r="A23" s="59"/>
      <c r="B23" s="59"/>
      <c r="C23" s="59"/>
      <c r="D23" s="59"/>
      <c r="E23" s="59"/>
      <c r="F23" s="59"/>
      <c r="I23" s="73"/>
    </row>
    <row r="24" spans="1:9" s="61" customFormat="1" x14ac:dyDescent="0.2">
      <c r="A24" s="59"/>
      <c r="B24" s="59"/>
      <c r="C24" s="59"/>
      <c r="D24" s="59"/>
      <c r="E24" s="59"/>
      <c r="F24" s="59"/>
      <c r="I24" s="73"/>
    </row>
    <row r="25" spans="1:9" s="61" customFormat="1" x14ac:dyDescent="0.2">
      <c r="A25" s="59"/>
      <c r="B25" s="59"/>
      <c r="C25" s="59"/>
      <c r="D25" s="59"/>
      <c r="E25" s="59"/>
      <c r="F25" s="59"/>
      <c r="I25" s="73"/>
    </row>
    <row r="26" spans="1:9" s="61" customFormat="1" x14ac:dyDescent="0.2">
      <c r="A26" s="59"/>
      <c r="B26" s="59"/>
      <c r="C26" s="59"/>
      <c r="D26" s="59"/>
      <c r="E26" s="59"/>
      <c r="F26" s="59"/>
      <c r="H26" s="59"/>
      <c r="I26" s="73"/>
    </row>
    <row r="27" spans="1:9" s="61" customFormat="1" x14ac:dyDescent="0.2">
      <c r="A27" s="59"/>
      <c r="B27" s="59"/>
      <c r="C27" s="59"/>
      <c r="D27" s="59"/>
      <c r="E27" s="59"/>
      <c r="F27" s="59"/>
      <c r="H27" s="59"/>
      <c r="I27" s="73"/>
    </row>
    <row r="28" spans="1:9" s="61" customFormat="1" x14ac:dyDescent="0.2">
      <c r="A28" s="59"/>
      <c r="B28" s="59"/>
      <c r="C28" s="59"/>
      <c r="D28" s="59"/>
      <c r="E28" s="59"/>
      <c r="F28" s="59"/>
      <c r="H28" s="59"/>
      <c r="I28" s="73"/>
    </row>
    <row r="29" spans="1:9" s="61" customFormat="1" x14ac:dyDescent="0.2">
      <c r="A29" s="59"/>
      <c r="B29" s="59"/>
      <c r="C29" s="59"/>
      <c r="D29" s="59"/>
      <c r="E29" s="59"/>
      <c r="F29" s="59"/>
      <c r="H29" s="59"/>
      <c r="I29" s="73"/>
    </row>
  </sheetData>
  <mergeCells count="11">
    <mergeCell ref="A13:F13"/>
    <mergeCell ref="A2:G2"/>
    <mergeCell ref="B5:B6"/>
    <mergeCell ref="A3:E3"/>
    <mergeCell ref="F3:G3"/>
    <mergeCell ref="A4:G4"/>
    <mergeCell ref="A5:A6"/>
    <mergeCell ref="C5:C6"/>
    <mergeCell ref="D5:D6"/>
    <mergeCell ref="E5:E6"/>
    <mergeCell ref="F5:G5"/>
  </mergeCells>
  <phoneticPr fontId="17" type="noConversion"/>
  <printOptions horizontalCentered="1"/>
  <pageMargins left="0" right="0" top="1.5748031496062993" bottom="0.98425196850393704" header="0.39370078740157483" footer="0"/>
  <pageSetup paperSize="9" scale="65" orientation="portrait" verticalDpi="598" r:id="rId1"/>
  <headerFooter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7907A-CAF1-4797-8B8A-FC69A91A4B03}">
  <sheetPr>
    <tabColor rgb="FF7030A0"/>
  </sheetPr>
  <dimension ref="B2:K63"/>
  <sheetViews>
    <sheetView showGridLines="0" showZeros="0" view="pageBreakPreview" topLeftCell="A7" zoomScaleSheetLayoutView="100" workbookViewId="0">
      <selection activeCell="A33" sqref="A33:XFD35"/>
    </sheetView>
  </sheetViews>
  <sheetFormatPr defaultColWidth="9.140625" defaultRowHeight="12.75" x14ac:dyDescent="0.2"/>
  <cols>
    <col min="1" max="1" width="1.7109375" style="1" customWidth="1"/>
    <col min="2" max="2" width="60.7109375" style="1" customWidth="1"/>
    <col min="3" max="3" width="10.7109375" style="1" customWidth="1"/>
    <col min="4" max="6" width="10.7109375" style="3" customWidth="1"/>
    <col min="7" max="9" width="20.7109375" style="3" customWidth="1"/>
    <col min="10" max="10" width="25.5703125" style="1" customWidth="1"/>
    <col min="11" max="11" width="11.7109375" style="1" customWidth="1"/>
    <col min="12" max="16384" width="9.140625" style="1"/>
  </cols>
  <sheetData>
    <row r="2" spans="2:11" ht="17.25" x14ac:dyDescent="0.2">
      <c r="B2" s="135" t="s">
        <v>76</v>
      </c>
      <c r="C2" s="135"/>
      <c r="D2" s="135"/>
      <c r="E2" s="135"/>
      <c r="F2" s="135"/>
      <c r="G2" s="135"/>
      <c r="H2" s="135"/>
      <c r="I2" s="135"/>
      <c r="J2" s="135"/>
    </row>
    <row r="3" spans="2:11" ht="17.25" x14ac:dyDescent="0.2">
      <c r="B3" s="99"/>
      <c r="C3" s="100"/>
      <c r="D3" s="100"/>
      <c r="E3" s="100"/>
      <c r="F3" s="100"/>
      <c r="G3" s="100"/>
      <c r="H3" s="100"/>
      <c r="I3" s="100"/>
      <c r="J3" s="101"/>
    </row>
    <row r="4" spans="2:11" ht="60" customHeight="1" x14ac:dyDescent="0.2">
      <c r="B4" s="136" t="s">
        <v>77</v>
      </c>
      <c r="C4" s="136"/>
      <c r="D4" s="136"/>
      <c r="E4" s="136"/>
      <c r="F4" s="136"/>
      <c r="G4" s="136"/>
      <c r="H4" s="136"/>
      <c r="I4" s="136"/>
      <c r="J4" s="45" t="s">
        <v>82</v>
      </c>
    </row>
    <row r="5" spans="2:11" ht="15" x14ac:dyDescent="0.2">
      <c r="B5" s="102"/>
      <c r="C5" s="103"/>
      <c r="D5" s="103"/>
      <c r="E5" s="103"/>
      <c r="F5" s="103"/>
      <c r="G5" s="103"/>
      <c r="H5" s="103"/>
      <c r="I5" s="103"/>
      <c r="J5" s="104"/>
    </row>
    <row r="6" spans="2:11" s="75" customFormat="1" ht="30" x14ac:dyDescent="0.2">
      <c r="B6" s="23" t="s">
        <v>5</v>
      </c>
      <c r="C6" s="24" t="s">
        <v>3</v>
      </c>
      <c r="D6" s="9" t="s">
        <v>15</v>
      </c>
      <c r="E6" s="9" t="s">
        <v>12</v>
      </c>
      <c r="F6" s="9" t="s">
        <v>14</v>
      </c>
      <c r="G6" s="9" t="s">
        <v>11</v>
      </c>
      <c r="H6" s="34" t="s">
        <v>13</v>
      </c>
      <c r="I6" s="25" t="s">
        <v>16</v>
      </c>
      <c r="J6" s="23" t="s">
        <v>17</v>
      </c>
    </row>
    <row r="7" spans="2:11" s="82" customFormat="1" ht="15" x14ac:dyDescent="0.2">
      <c r="B7" s="132" t="s">
        <v>9</v>
      </c>
      <c r="C7" s="133"/>
      <c r="D7" s="133"/>
      <c r="E7" s="133"/>
      <c r="F7" s="133"/>
      <c r="G7" s="133"/>
      <c r="H7" s="133"/>
      <c r="I7" s="133"/>
      <c r="J7" s="134"/>
    </row>
    <row r="8" spans="2:11" s="2" customFormat="1" ht="15" x14ac:dyDescent="0.2">
      <c r="B8" s="117" t="s">
        <v>4</v>
      </c>
      <c r="C8" s="118"/>
      <c r="D8" s="118"/>
      <c r="E8" s="118"/>
      <c r="F8" s="118"/>
      <c r="G8" s="118"/>
      <c r="H8" s="118"/>
      <c r="I8" s="119"/>
      <c r="J8" s="10">
        <f>I8*D8</f>
        <v>0</v>
      </c>
    </row>
    <row r="9" spans="2:11" ht="15" x14ac:dyDescent="0.2">
      <c r="B9" s="11" t="s">
        <v>49</v>
      </c>
      <c r="C9" s="12" t="s">
        <v>12</v>
      </c>
      <c r="D9" s="13">
        <v>1</v>
      </c>
      <c r="E9" s="13">
        <v>1</v>
      </c>
      <c r="F9" s="13">
        <v>10</v>
      </c>
      <c r="G9" s="13">
        <v>8</v>
      </c>
      <c r="H9" s="13">
        <f>D9*E9*F9/30*G9/8</f>
        <v>0.33333333333333331</v>
      </c>
      <c r="I9" s="46">
        <v>13163.74</v>
      </c>
      <c r="J9" s="46">
        <f>H9*I9</f>
        <v>4387.913333333333</v>
      </c>
    </row>
    <row r="10" spans="2:11" s="5" customFormat="1" ht="15" x14ac:dyDescent="0.2">
      <c r="B10" s="11" t="s">
        <v>54</v>
      </c>
      <c r="C10" s="12" t="s">
        <v>12</v>
      </c>
      <c r="D10" s="13">
        <v>1</v>
      </c>
      <c r="E10" s="13">
        <v>1</v>
      </c>
      <c r="F10" s="13">
        <v>10</v>
      </c>
      <c r="G10" s="13">
        <v>8</v>
      </c>
      <c r="H10" s="13">
        <f>D10*E10*F10/30*G10/8</f>
        <v>0.33333333333333331</v>
      </c>
      <c r="I10" s="46">
        <v>12903</v>
      </c>
      <c r="J10" s="46">
        <f>H10*I10</f>
        <v>4301</v>
      </c>
    </row>
    <row r="11" spans="2:11" ht="15" x14ac:dyDescent="0.2">
      <c r="B11" s="126" t="s">
        <v>25</v>
      </c>
      <c r="C11" s="127"/>
      <c r="D11" s="127"/>
      <c r="E11" s="127"/>
      <c r="F11" s="127"/>
      <c r="G11" s="127"/>
      <c r="H11" s="127"/>
      <c r="I11" s="128"/>
      <c r="J11" s="14">
        <f>SUM(J9:J10)</f>
        <v>8688.9133333333339</v>
      </c>
    </row>
    <row r="12" spans="2:11" s="2" customFormat="1" ht="15" hidden="1" x14ac:dyDescent="0.2">
      <c r="B12" s="117" t="s">
        <v>8</v>
      </c>
      <c r="C12" s="118"/>
      <c r="D12" s="118"/>
      <c r="E12" s="118"/>
      <c r="F12" s="118"/>
      <c r="G12" s="118"/>
      <c r="H12" s="118"/>
      <c r="I12" s="119"/>
      <c r="J12" s="33"/>
    </row>
    <row r="13" spans="2:11" ht="15" hidden="1" x14ac:dyDescent="0.2">
      <c r="B13" s="11" t="s">
        <v>52</v>
      </c>
      <c r="C13" s="12" t="s">
        <v>12</v>
      </c>
      <c r="D13" s="13">
        <v>1</v>
      </c>
      <c r="E13" s="13">
        <v>1</v>
      </c>
      <c r="F13" s="13">
        <v>0</v>
      </c>
      <c r="G13" s="13">
        <v>8</v>
      </c>
      <c r="H13" s="13">
        <f>D13*E13*F13/30*G13/8</f>
        <v>0</v>
      </c>
      <c r="I13" s="46">
        <v>3242.89</v>
      </c>
      <c r="J13" s="46">
        <f>H13*I13</f>
        <v>0</v>
      </c>
    </row>
    <row r="14" spans="2:11" ht="15" hidden="1" x14ac:dyDescent="0.2">
      <c r="B14" s="11" t="s">
        <v>47</v>
      </c>
      <c r="C14" s="12" t="s">
        <v>12</v>
      </c>
      <c r="D14" s="13">
        <v>1</v>
      </c>
      <c r="E14" s="13">
        <v>1</v>
      </c>
      <c r="F14" s="13">
        <v>0</v>
      </c>
      <c r="G14" s="13">
        <v>8</v>
      </c>
      <c r="H14" s="13">
        <f>D14*E14*F14/30*G14/8</f>
        <v>0</v>
      </c>
      <c r="I14" s="46">
        <v>2516.19</v>
      </c>
      <c r="J14" s="46">
        <f>H14*I14</f>
        <v>0</v>
      </c>
    </row>
    <row r="15" spans="2:11" ht="15" hidden="1" x14ac:dyDescent="0.2">
      <c r="B15" s="11" t="s">
        <v>58</v>
      </c>
      <c r="C15" s="12" t="s">
        <v>12</v>
      </c>
      <c r="D15" s="13">
        <v>1</v>
      </c>
      <c r="E15" s="13">
        <v>1</v>
      </c>
      <c r="F15" s="13">
        <v>0</v>
      </c>
      <c r="G15" s="13">
        <v>8</v>
      </c>
      <c r="H15" s="13">
        <f>D15*E15*F15/30*G15/8</f>
        <v>0</v>
      </c>
      <c r="I15" s="46">
        <v>2920.29</v>
      </c>
      <c r="J15" s="46">
        <f>H15*I15</f>
        <v>0</v>
      </c>
    </row>
    <row r="16" spans="2:11" s="5" customFormat="1" ht="15" hidden="1" x14ac:dyDescent="0.2">
      <c r="B16" s="11" t="s">
        <v>50</v>
      </c>
      <c r="C16" s="12" t="s">
        <v>12</v>
      </c>
      <c r="D16" s="13">
        <v>1</v>
      </c>
      <c r="E16" s="13">
        <v>1</v>
      </c>
      <c r="F16" s="13">
        <v>0</v>
      </c>
      <c r="G16" s="13">
        <v>8</v>
      </c>
      <c r="H16" s="13">
        <f>D16*E16*F16/30*G16/8</f>
        <v>0</v>
      </c>
      <c r="I16" s="46">
        <v>2413.91</v>
      </c>
      <c r="J16" s="46">
        <f>H16*I16</f>
        <v>0</v>
      </c>
      <c r="K16" s="77"/>
    </row>
    <row r="17" spans="2:11" ht="15" hidden="1" x14ac:dyDescent="0.2">
      <c r="B17" s="126" t="s">
        <v>26</v>
      </c>
      <c r="C17" s="127"/>
      <c r="D17" s="127"/>
      <c r="E17" s="127"/>
      <c r="F17" s="127"/>
      <c r="G17" s="127"/>
      <c r="H17" s="127"/>
      <c r="I17" s="128"/>
      <c r="J17" s="14">
        <f>SUM(J13:J16)</f>
        <v>0</v>
      </c>
    </row>
    <row r="18" spans="2:11" ht="15" hidden="1" x14ac:dyDescent="0.2">
      <c r="B18" s="117" t="s">
        <v>2</v>
      </c>
      <c r="C18" s="118"/>
      <c r="D18" s="118"/>
      <c r="E18" s="118"/>
      <c r="F18" s="118"/>
      <c r="G18" s="118"/>
      <c r="H18" s="118"/>
      <c r="I18" s="119"/>
      <c r="J18" s="10">
        <f>I18*D18</f>
        <v>0</v>
      </c>
    </row>
    <row r="19" spans="2:11" s="2" customFormat="1" ht="15" hidden="1" x14ac:dyDescent="0.2">
      <c r="B19" s="11" t="s">
        <v>53</v>
      </c>
      <c r="C19" s="12" t="s">
        <v>12</v>
      </c>
      <c r="D19" s="13">
        <v>1</v>
      </c>
      <c r="E19" s="13">
        <v>1</v>
      </c>
      <c r="F19" s="13">
        <v>0</v>
      </c>
      <c r="G19" s="13">
        <v>8</v>
      </c>
      <c r="H19" s="13">
        <f>D19*E19*F19/30*G19/8</f>
        <v>0</v>
      </c>
      <c r="I19" s="46">
        <v>1914.95</v>
      </c>
      <c r="J19" s="46">
        <f>H19*I19</f>
        <v>0</v>
      </c>
    </row>
    <row r="20" spans="2:11" ht="15" hidden="1" x14ac:dyDescent="0.2">
      <c r="B20" s="11" t="s">
        <v>45</v>
      </c>
      <c r="C20" s="12" t="s">
        <v>12</v>
      </c>
      <c r="D20" s="13">
        <v>2</v>
      </c>
      <c r="E20" s="13">
        <v>1</v>
      </c>
      <c r="F20" s="13">
        <v>0</v>
      </c>
      <c r="G20" s="13">
        <v>8</v>
      </c>
      <c r="H20" s="13">
        <f>D20*E20*F20/30*G20/8</f>
        <v>0</v>
      </c>
      <c r="I20" s="46">
        <v>1639.47</v>
      </c>
      <c r="J20" s="46">
        <f>H20*I20</f>
        <v>0</v>
      </c>
    </row>
    <row r="21" spans="2:11" s="5" customFormat="1" ht="15" hidden="1" x14ac:dyDescent="0.2">
      <c r="B21" s="11" t="s">
        <v>51</v>
      </c>
      <c r="C21" s="12" t="s">
        <v>12</v>
      </c>
      <c r="D21" s="13">
        <v>2</v>
      </c>
      <c r="E21" s="13">
        <v>1</v>
      </c>
      <c r="F21" s="13">
        <v>0</v>
      </c>
      <c r="G21" s="13">
        <v>8</v>
      </c>
      <c r="H21" s="13">
        <f>D21*E21*F21/30*G21/8</f>
        <v>0</v>
      </c>
      <c r="I21" s="46">
        <v>1810.44</v>
      </c>
      <c r="J21" s="46">
        <f>H21*I21</f>
        <v>0</v>
      </c>
      <c r="K21" s="77"/>
    </row>
    <row r="22" spans="2:11" ht="15" hidden="1" x14ac:dyDescent="0.2">
      <c r="B22" s="11" t="s">
        <v>46</v>
      </c>
      <c r="C22" s="12" t="s">
        <v>12</v>
      </c>
      <c r="D22" s="13">
        <v>1</v>
      </c>
      <c r="E22" s="13">
        <v>1</v>
      </c>
      <c r="F22" s="13">
        <v>0</v>
      </c>
      <c r="G22" s="13">
        <v>8</v>
      </c>
      <c r="H22" s="13">
        <f>D22*E22*F22/30*G22/8</f>
        <v>0</v>
      </c>
      <c r="I22" s="46">
        <v>2131.79</v>
      </c>
      <c r="J22" s="46">
        <f>H22*I22</f>
        <v>0</v>
      </c>
      <c r="K22" s="77"/>
    </row>
    <row r="23" spans="2:11" ht="15" hidden="1" x14ac:dyDescent="0.2">
      <c r="B23" s="126" t="s">
        <v>27</v>
      </c>
      <c r="C23" s="127"/>
      <c r="D23" s="127"/>
      <c r="E23" s="127"/>
      <c r="F23" s="127"/>
      <c r="G23" s="127"/>
      <c r="H23" s="127"/>
      <c r="I23" s="128"/>
      <c r="J23" s="14">
        <f>SUM(J19:J22)</f>
        <v>0</v>
      </c>
    </row>
    <row r="24" spans="2:11" ht="15" x14ac:dyDescent="0.2">
      <c r="B24" s="126" t="s">
        <v>28</v>
      </c>
      <c r="C24" s="127"/>
      <c r="D24" s="127"/>
      <c r="E24" s="127"/>
      <c r="F24" s="127"/>
      <c r="G24" s="127"/>
      <c r="H24" s="127"/>
      <c r="I24" s="128"/>
      <c r="J24" s="14">
        <f>J11+J17+J23</f>
        <v>8688.9133333333339</v>
      </c>
    </row>
    <row r="25" spans="2:11" s="83" customFormat="1" ht="15" x14ac:dyDescent="0.2">
      <c r="B25" s="105" t="s">
        <v>64</v>
      </c>
      <c r="C25" s="106"/>
      <c r="D25" s="106"/>
      <c r="E25" s="106"/>
      <c r="F25" s="106"/>
      <c r="G25" s="106"/>
      <c r="H25" s="106"/>
      <c r="I25" s="107"/>
      <c r="J25" s="15">
        <f>J24*70%</f>
        <v>6082.239333333333</v>
      </c>
    </row>
    <row r="26" spans="2:11" ht="15" x14ac:dyDescent="0.2">
      <c r="B26" s="105" t="s">
        <v>29</v>
      </c>
      <c r="C26" s="106"/>
      <c r="D26" s="106"/>
      <c r="E26" s="106"/>
      <c r="F26" s="106"/>
      <c r="G26" s="106"/>
      <c r="H26" s="106"/>
      <c r="I26" s="107"/>
      <c r="J26" s="15">
        <f>J24+J25</f>
        <v>14771.152666666667</v>
      </c>
    </row>
    <row r="27" spans="2:11" s="84" customFormat="1" ht="15" x14ac:dyDescent="0.2">
      <c r="B27" s="129" t="s">
        <v>65</v>
      </c>
      <c r="C27" s="130"/>
      <c r="D27" s="130"/>
      <c r="E27" s="130"/>
      <c r="F27" s="130"/>
      <c r="G27" s="130"/>
      <c r="H27" s="130"/>
      <c r="I27" s="131"/>
      <c r="J27" s="16">
        <f>J26*20%</f>
        <v>2954.2305333333334</v>
      </c>
    </row>
    <row r="28" spans="2:11" s="84" customFormat="1" ht="15" x14ac:dyDescent="0.2">
      <c r="B28" s="129" t="s">
        <v>30</v>
      </c>
      <c r="C28" s="130"/>
      <c r="D28" s="130"/>
      <c r="E28" s="130"/>
      <c r="F28" s="130"/>
      <c r="G28" s="130"/>
      <c r="H28" s="130"/>
      <c r="I28" s="131"/>
      <c r="J28" s="16">
        <f>J26+J27</f>
        <v>17725.3832</v>
      </c>
    </row>
    <row r="29" spans="2:11" s="76" customFormat="1" ht="15" x14ac:dyDescent="0.2">
      <c r="B29" s="132" t="s">
        <v>10</v>
      </c>
      <c r="C29" s="133"/>
      <c r="D29" s="133"/>
      <c r="E29" s="133"/>
      <c r="F29" s="133"/>
      <c r="G29" s="133"/>
      <c r="H29" s="133"/>
      <c r="I29" s="133"/>
      <c r="J29" s="134"/>
    </row>
    <row r="30" spans="2:11" s="2" customFormat="1" ht="15" x14ac:dyDescent="0.2">
      <c r="B30" s="117" t="s">
        <v>7</v>
      </c>
      <c r="C30" s="118"/>
      <c r="D30" s="118"/>
      <c r="E30" s="118"/>
      <c r="F30" s="118"/>
      <c r="G30" s="118"/>
      <c r="H30" s="118"/>
      <c r="I30" s="119"/>
      <c r="J30" s="10"/>
    </row>
    <row r="31" spans="2:11" s="5" customFormat="1" ht="30" x14ac:dyDescent="0.2">
      <c r="B31" s="17" t="s">
        <v>70</v>
      </c>
      <c r="C31" s="12" t="s">
        <v>44</v>
      </c>
      <c r="D31" s="13">
        <v>1</v>
      </c>
      <c r="E31" s="13">
        <v>1</v>
      </c>
      <c r="F31" s="13">
        <v>1</v>
      </c>
      <c r="G31" s="13">
        <f>2*2</f>
        <v>4</v>
      </c>
      <c r="H31" s="13">
        <f>D31*E31*F31*G31</f>
        <v>4</v>
      </c>
      <c r="I31" s="52">
        <v>78.47</v>
      </c>
      <c r="J31" s="46">
        <f>H31*I31</f>
        <v>313.88</v>
      </c>
      <c r="K31" s="77"/>
    </row>
    <row r="32" spans="2:11" s="5" customFormat="1" ht="30" x14ac:dyDescent="0.2">
      <c r="B32" s="17" t="s">
        <v>71</v>
      </c>
      <c r="C32" s="12" t="s">
        <v>44</v>
      </c>
      <c r="D32" s="13">
        <v>1</v>
      </c>
      <c r="E32" s="13">
        <v>1</v>
      </c>
      <c r="F32" s="13">
        <v>1</v>
      </c>
      <c r="G32" s="13">
        <f>8-G31</f>
        <v>4</v>
      </c>
      <c r="H32" s="13">
        <f>D32*E32*F32*G32</f>
        <v>4</v>
      </c>
      <c r="I32" s="52">
        <v>22.75</v>
      </c>
      <c r="J32" s="46">
        <f>H32*I32</f>
        <v>91</v>
      </c>
    </row>
    <row r="33" spans="2:11" s="2" customFormat="1" ht="15" hidden="1" x14ac:dyDescent="0.2">
      <c r="B33" s="117" t="s">
        <v>42</v>
      </c>
      <c r="C33" s="118"/>
      <c r="D33" s="118"/>
      <c r="E33" s="118"/>
      <c r="F33" s="118"/>
      <c r="G33" s="118"/>
      <c r="H33" s="118"/>
      <c r="I33" s="119"/>
      <c r="J33" s="10"/>
    </row>
    <row r="34" spans="2:11" s="5" customFormat="1" ht="15" hidden="1" x14ac:dyDescent="0.2">
      <c r="B34" s="17" t="s">
        <v>48</v>
      </c>
      <c r="C34" s="12" t="s">
        <v>12</v>
      </c>
      <c r="D34" s="13">
        <v>1</v>
      </c>
      <c r="E34" s="13">
        <v>1</v>
      </c>
      <c r="F34" s="13"/>
      <c r="G34" s="13">
        <v>8</v>
      </c>
      <c r="H34" s="13">
        <f>D34*E34*F34/30*G34/8</f>
        <v>0</v>
      </c>
      <c r="I34" s="46">
        <v>4674.3999999999996</v>
      </c>
      <c r="J34" s="46">
        <f>H34*I34</f>
        <v>0</v>
      </c>
      <c r="K34" s="77"/>
    </row>
    <row r="35" spans="2:11" s="5" customFormat="1" ht="15" hidden="1" x14ac:dyDescent="0.2">
      <c r="B35" s="17" t="s">
        <v>72</v>
      </c>
      <c r="C35" s="12" t="s">
        <v>12</v>
      </c>
      <c r="D35" s="13">
        <v>1</v>
      </c>
      <c r="E35" s="13">
        <v>1</v>
      </c>
      <c r="F35" s="13">
        <f>F16</f>
        <v>0</v>
      </c>
      <c r="G35" s="13">
        <v>8</v>
      </c>
      <c r="H35" s="13">
        <f>D35*E35*F35/30*G35/8</f>
        <v>0</v>
      </c>
      <c r="I35" s="46">
        <v>3458.86</v>
      </c>
      <c r="J35" s="46">
        <f>H35*I35</f>
        <v>0</v>
      </c>
    </row>
    <row r="36" spans="2:11" s="4" customFormat="1" ht="15" x14ac:dyDescent="0.2">
      <c r="B36" s="120" t="s">
        <v>31</v>
      </c>
      <c r="C36" s="121"/>
      <c r="D36" s="121"/>
      <c r="E36" s="121"/>
      <c r="F36" s="121"/>
      <c r="G36" s="121"/>
      <c r="H36" s="121"/>
      <c r="I36" s="122"/>
      <c r="J36" s="18">
        <f>J31+J32+J34+J35</f>
        <v>404.88</v>
      </c>
    </row>
    <row r="37" spans="2:11" s="78" customFormat="1" ht="15" x14ac:dyDescent="0.2">
      <c r="B37" s="114" t="s">
        <v>74</v>
      </c>
      <c r="C37" s="115"/>
      <c r="D37" s="115"/>
      <c r="E37" s="115"/>
      <c r="F37" s="115"/>
      <c r="G37" s="115"/>
      <c r="H37" s="115"/>
      <c r="I37" s="115"/>
      <c r="J37" s="116"/>
    </row>
    <row r="38" spans="2:11" s="79" customFormat="1" ht="15" x14ac:dyDescent="0.2">
      <c r="B38" s="117" t="s">
        <v>73</v>
      </c>
      <c r="C38" s="118"/>
      <c r="D38" s="118"/>
      <c r="E38" s="118"/>
      <c r="F38" s="118"/>
      <c r="G38" s="118"/>
      <c r="H38" s="118"/>
      <c r="I38" s="119"/>
      <c r="J38" s="8"/>
    </row>
    <row r="39" spans="2:11" s="79" customFormat="1" ht="15" x14ac:dyDescent="0.25">
      <c r="B39" s="35" t="s">
        <v>18</v>
      </c>
      <c r="C39" s="28" t="s">
        <v>6</v>
      </c>
      <c r="D39" s="29">
        <v>200</v>
      </c>
      <c r="E39" s="30" t="s">
        <v>24</v>
      </c>
      <c r="F39" s="30" t="s">
        <v>24</v>
      </c>
      <c r="G39" s="30" t="s">
        <v>24</v>
      </c>
      <c r="H39" s="30" t="s">
        <v>24</v>
      </c>
      <c r="I39" s="31">
        <v>0.5</v>
      </c>
      <c r="J39" s="32">
        <f>D39*I39</f>
        <v>100</v>
      </c>
    </row>
    <row r="40" spans="2:11" s="79" customFormat="1" ht="15" x14ac:dyDescent="0.25">
      <c r="B40" s="35" t="s">
        <v>19</v>
      </c>
      <c r="C40" s="28" t="s">
        <v>6</v>
      </c>
      <c r="D40" s="29">
        <v>50</v>
      </c>
      <c r="E40" s="30" t="s">
        <v>24</v>
      </c>
      <c r="F40" s="30" t="s">
        <v>24</v>
      </c>
      <c r="G40" s="30" t="s">
        <v>24</v>
      </c>
      <c r="H40" s="30" t="s">
        <v>24</v>
      </c>
      <c r="I40" s="31">
        <v>1.5</v>
      </c>
      <c r="J40" s="32">
        <f t="shared" ref="J40:J43" si="0">D40*I40</f>
        <v>75</v>
      </c>
    </row>
    <row r="41" spans="2:11" s="79" customFormat="1" ht="15" x14ac:dyDescent="0.25">
      <c r="B41" s="35" t="s">
        <v>20</v>
      </c>
      <c r="C41" s="28" t="s">
        <v>6</v>
      </c>
      <c r="D41" s="29">
        <f>5*2</f>
        <v>10</v>
      </c>
      <c r="E41" s="30" t="s">
        <v>24</v>
      </c>
      <c r="F41" s="30" t="s">
        <v>24</v>
      </c>
      <c r="G41" s="30" t="s">
        <v>24</v>
      </c>
      <c r="H41" s="30" t="s">
        <v>24</v>
      </c>
      <c r="I41" s="31">
        <v>1.5</v>
      </c>
      <c r="J41" s="32">
        <f t="shared" si="0"/>
        <v>15</v>
      </c>
    </row>
    <row r="42" spans="2:11" s="79" customFormat="1" ht="15" x14ac:dyDescent="0.25">
      <c r="B42" s="35" t="s">
        <v>21</v>
      </c>
      <c r="C42" s="28" t="s">
        <v>6</v>
      </c>
      <c r="D42" s="29">
        <v>10</v>
      </c>
      <c r="E42" s="30" t="s">
        <v>24</v>
      </c>
      <c r="F42" s="30" t="s">
        <v>24</v>
      </c>
      <c r="G42" s="30" t="s">
        <v>24</v>
      </c>
      <c r="H42" s="30" t="s">
        <v>24</v>
      </c>
      <c r="I42" s="31">
        <v>3.5</v>
      </c>
      <c r="J42" s="32">
        <f t="shared" si="0"/>
        <v>35</v>
      </c>
    </row>
    <row r="43" spans="2:11" s="79" customFormat="1" ht="15" x14ac:dyDescent="0.25">
      <c r="B43" s="35" t="s">
        <v>23</v>
      </c>
      <c r="C43" s="28" t="s">
        <v>22</v>
      </c>
      <c r="D43" s="29">
        <v>10</v>
      </c>
      <c r="E43" s="30" t="s">
        <v>24</v>
      </c>
      <c r="F43" s="30" t="s">
        <v>24</v>
      </c>
      <c r="G43" s="30" t="s">
        <v>24</v>
      </c>
      <c r="H43" s="30" t="s">
        <v>24</v>
      </c>
      <c r="I43" s="31">
        <v>10</v>
      </c>
      <c r="J43" s="32">
        <f t="shared" si="0"/>
        <v>100</v>
      </c>
    </row>
    <row r="44" spans="2:11" s="4" customFormat="1" ht="15" x14ac:dyDescent="0.2">
      <c r="B44" s="120" t="s">
        <v>32</v>
      </c>
      <c r="C44" s="121"/>
      <c r="D44" s="121"/>
      <c r="E44" s="121"/>
      <c r="F44" s="121"/>
      <c r="G44" s="121"/>
      <c r="H44" s="121"/>
      <c r="I44" s="122"/>
      <c r="J44" s="18">
        <f>SUM(J39:J43)</f>
        <v>325</v>
      </c>
    </row>
    <row r="45" spans="2:11" ht="15" x14ac:dyDescent="0.2">
      <c r="B45" s="123" t="s">
        <v>33</v>
      </c>
      <c r="C45" s="124"/>
      <c r="D45" s="124"/>
      <c r="E45" s="124"/>
      <c r="F45" s="124"/>
      <c r="G45" s="124"/>
      <c r="H45" s="124"/>
      <c r="I45" s="125"/>
      <c r="J45" s="26">
        <f>J28+J36+J44</f>
        <v>18455.263200000001</v>
      </c>
    </row>
    <row r="46" spans="2:11" s="83" customFormat="1" ht="15" x14ac:dyDescent="0.2">
      <c r="B46" s="105" t="s">
        <v>66</v>
      </c>
      <c r="C46" s="106"/>
      <c r="D46" s="106"/>
      <c r="E46" s="106"/>
      <c r="F46" s="106"/>
      <c r="G46" s="106"/>
      <c r="H46" s="106"/>
      <c r="I46" s="107"/>
      <c r="J46" s="15">
        <f>J45*12%</f>
        <v>2214.6315840000002</v>
      </c>
    </row>
    <row r="47" spans="2:11" ht="15" x14ac:dyDescent="0.2">
      <c r="B47" s="105" t="s">
        <v>34</v>
      </c>
      <c r="C47" s="106"/>
      <c r="D47" s="106"/>
      <c r="E47" s="106"/>
      <c r="F47" s="106"/>
      <c r="G47" s="106"/>
      <c r="H47" s="106"/>
      <c r="I47" s="107"/>
      <c r="J47" s="15">
        <f>J45+J46</f>
        <v>20669.894784</v>
      </c>
    </row>
    <row r="48" spans="2:11" s="83" customFormat="1" ht="15" x14ac:dyDescent="0.2">
      <c r="B48" s="105" t="s">
        <v>43</v>
      </c>
      <c r="C48" s="106"/>
      <c r="D48" s="106"/>
      <c r="E48" s="106"/>
      <c r="F48" s="106"/>
      <c r="G48" s="106"/>
      <c r="H48" s="106"/>
      <c r="I48" s="107"/>
      <c r="J48" s="15">
        <f>J47*9.469%</f>
        <v>1957.23233709696</v>
      </c>
    </row>
    <row r="49" spans="2:10" ht="15" x14ac:dyDescent="0.2">
      <c r="B49" s="105" t="s">
        <v>35</v>
      </c>
      <c r="C49" s="106"/>
      <c r="D49" s="106"/>
      <c r="E49" s="106"/>
      <c r="F49" s="106"/>
      <c r="G49" s="106"/>
      <c r="H49" s="106"/>
      <c r="I49" s="107"/>
      <c r="J49" s="15">
        <f>J47+J48</f>
        <v>22627.127121096961</v>
      </c>
    </row>
    <row r="50" spans="2:10" ht="15" x14ac:dyDescent="0.2">
      <c r="B50" s="108" t="s">
        <v>36</v>
      </c>
      <c r="C50" s="109"/>
      <c r="D50" s="109"/>
      <c r="E50" s="109"/>
      <c r="F50" s="109"/>
      <c r="G50" s="109"/>
      <c r="H50" s="109"/>
      <c r="I50" s="110"/>
      <c r="J50" s="27">
        <f>ROUND(J49,2)</f>
        <v>22627.13</v>
      </c>
    </row>
    <row r="51" spans="2:10" ht="5.0999999999999996" customHeight="1" x14ac:dyDescent="0.2">
      <c r="B51" s="53"/>
      <c r="C51" s="19"/>
      <c r="D51" s="20"/>
      <c r="E51" s="20"/>
      <c r="F51" s="20"/>
      <c r="G51" s="20"/>
      <c r="H51" s="20"/>
      <c r="I51" s="20"/>
      <c r="J51" s="54"/>
    </row>
    <row r="52" spans="2:10" ht="20.100000000000001" customHeight="1" x14ac:dyDescent="0.2">
      <c r="B52" s="53" t="s">
        <v>37</v>
      </c>
      <c r="C52" s="19"/>
      <c r="D52" s="20"/>
      <c r="E52" s="20"/>
      <c r="F52" s="20"/>
      <c r="G52" s="20"/>
      <c r="H52" s="20"/>
      <c r="I52" s="20"/>
      <c r="J52" s="54"/>
    </row>
    <row r="53" spans="2:10" ht="5.0999999999999996" customHeight="1" x14ac:dyDescent="0.2">
      <c r="B53" s="53"/>
      <c r="C53" s="19"/>
      <c r="D53" s="20"/>
      <c r="E53" s="20"/>
      <c r="F53" s="20"/>
      <c r="G53" s="20"/>
      <c r="H53" s="20"/>
      <c r="I53" s="20"/>
      <c r="J53" s="54"/>
    </row>
    <row r="54" spans="2:10" ht="20.100000000000001" customHeight="1" x14ac:dyDescent="0.2">
      <c r="B54" s="111" t="s">
        <v>84</v>
      </c>
      <c r="C54" s="112"/>
      <c r="D54" s="112"/>
      <c r="E54" s="112"/>
      <c r="F54" s="112"/>
      <c r="G54" s="112"/>
      <c r="H54" s="112"/>
      <c r="I54" s="112"/>
      <c r="J54" s="113"/>
    </row>
    <row r="55" spans="2:10" ht="5.0999999999999996" customHeight="1" x14ac:dyDescent="0.2">
      <c r="B55" s="55"/>
      <c r="C55" s="21"/>
      <c r="D55" s="22"/>
      <c r="E55" s="22"/>
      <c r="F55" s="22"/>
      <c r="G55" s="22"/>
      <c r="H55" s="22"/>
      <c r="I55" s="22"/>
      <c r="J55" s="56"/>
    </row>
    <row r="56" spans="2:10" ht="47.1" customHeight="1" x14ac:dyDescent="0.2">
      <c r="B56" s="96" t="s">
        <v>85</v>
      </c>
      <c r="C56" s="97"/>
      <c r="D56" s="97"/>
      <c r="E56" s="97"/>
      <c r="F56" s="97"/>
      <c r="G56" s="97"/>
      <c r="H56" s="97"/>
      <c r="I56" s="97"/>
      <c r="J56" s="98"/>
    </row>
    <row r="57" spans="2:10" ht="5.0999999999999996" customHeight="1" x14ac:dyDescent="0.2">
      <c r="B57" s="55"/>
      <c r="C57" s="21"/>
      <c r="D57" s="22"/>
      <c r="E57" s="22"/>
      <c r="F57" s="22"/>
      <c r="G57" s="22"/>
      <c r="H57" s="22"/>
      <c r="I57" s="22"/>
      <c r="J57" s="56"/>
    </row>
    <row r="58" spans="2:10" ht="20.100000000000001" customHeight="1" x14ac:dyDescent="0.2">
      <c r="B58" s="96" t="s">
        <v>67</v>
      </c>
      <c r="C58" s="97"/>
      <c r="D58" s="97"/>
      <c r="E58" s="97"/>
      <c r="F58" s="97"/>
      <c r="G58" s="97"/>
      <c r="H58" s="97"/>
      <c r="I58" s="97"/>
      <c r="J58" s="98"/>
    </row>
    <row r="59" spans="2:10" ht="5.0999999999999996" customHeight="1" x14ac:dyDescent="0.2">
      <c r="B59" s="55"/>
      <c r="C59" s="21"/>
      <c r="D59" s="22"/>
      <c r="E59" s="22"/>
      <c r="F59" s="22"/>
      <c r="G59" s="22"/>
      <c r="H59" s="22"/>
      <c r="I59" s="22"/>
      <c r="J59" s="56"/>
    </row>
    <row r="60" spans="2:10" ht="20.100000000000001" customHeight="1" x14ac:dyDescent="0.2">
      <c r="B60" s="96" t="s">
        <v>68</v>
      </c>
      <c r="C60" s="97"/>
      <c r="D60" s="97"/>
      <c r="E60" s="97"/>
      <c r="F60" s="97"/>
      <c r="G60" s="97"/>
      <c r="H60" s="97"/>
      <c r="I60" s="97"/>
      <c r="J60" s="98"/>
    </row>
    <row r="61" spans="2:10" ht="5.0999999999999996" customHeight="1" x14ac:dyDescent="0.2">
      <c r="B61" s="55"/>
      <c r="C61" s="21"/>
      <c r="D61" s="22"/>
      <c r="E61" s="22"/>
      <c r="F61" s="22"/>
      <c r="G61" s="22"/>
      <c r="H61" s="22"/>
      <c r="I61" s="22"/>
      <c r="J61" s="56"/>
    </row>
    <row r="62" spans="2:10" ht="20.100000000000001" customHeight="1" x14ac:dyDescent="0.2">
      <c r="B62" s="96" t="s">
        <v>69</v>
      </c>
      <c r="C62" s="97"/>
      <c r="D62" s="97"/>
      <c r="E62" s="97"/>
      <c r="F62" s="97"/>
      <c r="G62" s="97"/>
      <c r="H62" s="97"/>
      <c r="I62" s="97"/>
      <c r="J62" s="98"/>
    </row>
    <row r="63" spans="2:10" ht="5.0999999999999996" customHeight="1" x14ac:dyDescent="0.2">
      <c r="B63" s="85"/>
      <c r="C63" s="57"/>
      <c r="D63" s="57"/>
      <c r="E63" s="57"/>
      <c r="F63" s="57"/>
      <c r="G63" s="57"/>
      <c r="H63" s="57"/>
      <c r="I63" s="57"/>
      <c r="J63" s="58"/>
    </row>
  </sheetData>
  <mergeCells count="34">
    <mergeCell ref="B12:I12"/>
    <mergeCell ref="B2:J2"/>
    <mergeCell ref="B4:I4"/>
    <mergeCell ref="B7:J7"/>
    <mergeCell ref="B8:I8"/>
    <mergeCell ref="B11:I11"/>
    <mergeCell ref="B36:I36"/>
    <mergeCell ref="B17:I17"/>
    <mergeCell ref="B18:I18"/>
    <mergeCell ref="B23:I23"/>
    <mergeCell ref="B24:I24"/>
    <mergeCell ref="B25:I25"/>
    <mergeCell ref="B26:I26"/>
    <mergeCell ref="B27:I27"/>
    <mergeCell ref="B28:I28"/>
    <mergeCell ref="B29:J29"/>
    <mergeCell ref="B30:I30"/>
    <mergeCell ref="B33:I33"/>
    <mergeCell ref="B56:J56"/>
    <mergeCell ref="B58:J58"/>
    <mergeCell ref="B60:J60"/>
    <mergeCell ref="B62:J62"/>
    <mergeCell ref="B3:J3"/>
    <mergeCell ref="B5:J5"/>
    <mergeCell ref="B46:I46"/>
    <mergeCell ref="B47:I47"/>
    <mergeCell ref="B48:I48"/>
    <mergeCell ref="B49:I49"/>
    <mergeCell ref="B50:I50"/>
    <mergeCell ref="B54:J54"/>
    <mergeCell ref="B37:J37"/>
    <mergeCell ref="B38:I38"/>
    <mergeCell ref="B44:I44"/>
    <mergeCell ref="B45:I45"/>
  </mergeCells>
  <printOptions horizontalCentered="1"/>
  <pageMargins left="0" right="0" top="1.5748031496062993" bottom="0.39370078740157483" header="0.39370078740157483" footer="0"/>
  <pageSetup paperSize="9" scale="45" orientation="portrait" r:id="rId1"/>
  <headerFooter alignWithMargins="0"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312F5-64C4-42E3-B3C6-BE9685EF17DB}">
  <sheetPr>
    <tabColor rgb="FF7030A0"/>
  </sheetPr>
  <dimension ref="B2:K63"/>
  <sheetViews>
    <sheetView showGridLines="0" showZeros="0" view="pageBreakPreview" topLeftCell="A24" zoomScaleSheetLayoutView="100" workbookViewId="0">
      <selection activeCell="B45" sqref="B45:I45"/>
    </sheetView>
  </sheetViews>
  <sheetFormatPr defaultColWidth="9.140625" defaultRowHeight="12.75" x14ac:dyDescent="0.2"/>
  <cols>
    <col min="1" max="1" width="1.7109375" style="1" customWidth="1"/>
    <col min="2" max="2" width="60.7109375" style="1" customWidth="1"/>
    <col min="3" max="3" width="10.7109375" style="1" customWidth="1"/>
    <col min="4" max="6" width="10.7109375" style="3" customWidth="1"/>
    <col min="7" max="9" width="20.7109375" style="3" customWidth="1"/>
    <col min="10" max="10" width="25.5703125" style="1" customWidth="1"/>
    <col min="11" max="11" width="11.7109375" style="1" customWidth="1"/>
    <col min="12" max="16384" width="9.140625" style="1"/>
  </cols>
  <sheetData>
    <row r="2" spans="2:11" ht="17.25" x14ac:dyDescent="0.2">
      <c r="B2" s="135" t="s">
        <v>76</v>
      </c>
      <c r="C2" s="135"/>
      <c r="D2" s="135"/>
      <c r="E2" s="135"/>
      <c r="F2" s="135"/>
      <c r="G2" s="135"/>
      <c r="H2" s="135"/>
      <c r="I2" s="135"/>
      <c r="J2" s="135"/>
    </row>
    <row r="3" spans="2:11" ht="17.25" x14ac:dyDescent="0.2">
      <c r="B3" s="99"/>
      <c r="C3" s="100"/>
      <c r="D3" s="100"/>
      <c r="E3" s="100"/>
      <c r="F3" s="100"/>
      <c r="G3" s="100"/>
      <c r="H3" s="100"/>
      <c r="I3" s="100"/>
      <c r="J3" s="101"/>
    </row>
    <row r="4" spans="2:11" ht="60" customHeight="1" x14ac:dyDescent="0.2">
      <c r="B4" s="136" t="s">
        <v>86</v>
      </c>
      <c r="C4" s="136"/>
      <c r="D4" s="136"/>
      <c r="E4" s="136"/>
      <c r="F4" s="136"/>
      <c r="G4" s="136"/>
      <c r="H4" s="136"/>
      <c r="I4" s="136"/>
      <c r="J4" s="45" t="s">
        <v>82</v>
      </c>
    </row>
    <row r="5" spans="2:11" ht="15" x14ac:dyDescent="0.2">
      <c r="B5" s="102"/>
      <c r="C5" s="103"/>
      <c r="D5" s="103"/>
      <c r="E5" s="103"/>
      <c r="F5" s="103"/>
      <c r="G5" s="103"/>
      <c r="H5" s="103"/>
      <c r="I5" s="103"/>
      <c r="J5" s="104"/>
    </row>
    <row r="6" spans="2:11" s="75" customFormat="1" ht="30" x14ac:dyDescent="0.2">
      <c r="B6" s="23" t="s">
        <v>5</v>
      </c>
      <c r="C6" s="24" t="s">
        <v>3</v>
      </c>
      <c r="D6" s="9" t="s">
        <v>15</v>
      </c>
      <c r="E6" s="9" t="s">
        <v>12</v>
      </c>
      <c r="F6" s="9" t="s">
        <v>14</v>
      </c>
      <c r="G6" s="9" t="s">
        <v>11</v>
      </c>
      <c r="H6" s="34" t="s">
        <v>13</v>
      </c>
      <c r="I6" s="25" t="s">
        <v>16</v>
      </c>
      <c r="J6" s="23" t="s">
        <v>17</v>
      </c>
    </row>
    <row r="7" spans="2:11" s="82" customFormat="1" ht="15" x14ac:dyDescent="0.2">
      <c r="B7" s="132" t="s">
        <v>9</v>
      </c>
      <c r="C7" s="133"/>
      <c r="D7" s="133"/>
      <c r="E7" s="133"/>
      <c r="F7" s="133"/>
      <c r="G7" s="133"/>
      <c r="H7" s="133"/>
      <c r="I7" s="133"/>
      <c r="J7" s="134"/>
    </row>
    <row r="8" spans="2:11" s="2" customFormat="1" ht="15" x14ac:dyDescent="0.2">
      <c r="B8" s="117" t="s">
        <v>4</v>
      </c>
      <c r="C8" s="118"/>
      <c r="D8" s="118"/>
      <c r="E8" s="118"/>
      <c r="F8" s="118"/>
      <c r="G8" s="118"/>
      <c r="H8" s="118"/>
      <c r="I8" s="119"/>
      <c r="J8" s="10">
        <f>I8*D8</f>
        <v>0</v>
      </c>
    </row>
    <row r="9" spans="2:11" ht="15" x14ac:dyDescent="0.2">
      <c r="B9" s="11" t="s">
        <v>49</v>
      </c>
      <c r="C9" s="12" t="s">
        <v>12</v>
      </c>
      <c r="D9" s="13">
        <v>1</v>
      </c>
      <c r="E9" s="13">
        <v>1</v>
      </c>
      <c r="F9" s="13">
        <v>5</v>
      </c>
      <c r="G9" s="13">
        <v>8</v>
      </c>
      <c r="H9" s="13">
        <f>D9*E9*F9/30*G9/8</f>
        <v>0.16666666666666666</v>
      </c>
      <c r="I9" s="46">
        <v>13163.74</v>
      </c>
      <c r="J9" s="46">
        <f>H9*I9</f>
        <v>2193.9566666666665</v>
      </c>
    </row>
    <row r="10" spans="2:11" s="5" customFormat="1" ht="15" x14ac:dyDescent="0.2">
      <c r="B10" s="11" t="s">
        <v>54</v>
      </c>
      <c r="C10" s="12" t="s">
        <v>12</v>
      </c>
      <c r="D10" s="13">
        <v>1</v>
      </c>
      <c r="E10" s="13">
        <v>1</v>
      </c>
      <c r="F10" s="13">
        <v>5</v>
      </c>
      <c r="G10" s="13">
        <v>8</v>
      </c>
      <c r="H10" s="13">
        <f>D10*E10*F10/30*G10/8</f>
        <v>0.16666666666666666</v>
      </c>
      <c r="I10" s="46">
        <v>12903</v>
      </c>
      <c r="J10" s="46">
        <f>H10*I10</f>
        <v>2150.5</v>
      </c>
    </row>
    <row r="11" spans="2:11" ht="15" x14ac:dyDescent="0.2">
      <c r="B11" s="126" t="s">
        <v>25</v>
      </c>
      <c r="C11" s="127"/>
      <c r="D11" s="127"/>
      <c r="E11" s="127"/>
      <c r="F11" s="127"/>
      <c r="G11" s="127"/>
      <c r="H11" s="127"/>
      <c r="I11" s="128"/>
      <c r="J11" s="14">
        <f>SUM(J9:J10)</f>
        <v>4344.4566666666669</v>
      </c>
    </row>
    <row r="12" spans="2:11" s="2" customFormat="1" ht="15" x14ac:dyDescent="0.2">
      <c r="B12" s="117" t="s">
        <v>8</v>
      </c>
      <c r="C12" s="118"/>
      <c r="D12" s="118"/>
      <c r="E12" s="118"/>
      <c r="F12" s="118"/>
      <c r="G12" s="118"/>
      <c r="H12" s="118"/>
      <c r="I12" s="119"/>
      <c r="J12" s="33"/>
    </row>
    <row r="13" spans="2:11" ht="15" hidden="1" x14ac:dyDescent="0.2">
      <c r="B13" s="11" t="s">
        <v>52</v>
      </c>
      <c r="C13" s="12" t="s">
        <v>12</v>
      </c>
      <c r="D13" s="13">
        <v>1</v>
      </c>
      <c r="E13" s="13">
        <v>1</v>
      </c>
      <c r="F13" s="13">
        <v>0</v>
      </c>
      <c r="G13" s="13">
        <v>8</v>
      </c>
      <c r="H13" s="13">
        <f>D13*E13*F13/30*G13/8</f>
        <v>0</v>
      </c>
      <c r="I13" s="46">
        <v>3242.89</v>
      </c>
      <c r="J13" s="46">
        <f>H13*I13</f>
        <v>0</v>
      </c>
    </row>
    <row r="14" spans="2:11" ht="15" x14ac:dyDescent="0.2">
      <c r="B14" s="11" t="s">
        <v>47</v>
      </c>
      <c r="C14" s="12" t="s">
        <v>12</v>
      </c>
      <c r="D14" s="13">
        <v>1</v>
      </c>
      <c r="E14" s="13">
        <v>1</v>
      </c>
      <c r="F14" s="13">
        <v>1</v>
      </c>
      <c r="G14" s="13">
        <v>8</v>
      </c>
      <c r="H14" s="13">
        <f>D14*E14*F14/30*G14/8</f>
        <v>3.3333333333333333E-2</v>
      </c>
      <c r="I14" s="46">
        <v>2516.19</v>
      </c>
      <c r="J14" s="46">
        <f>H14*I14</f>
        <v>83.873000000000005</v>
      </c>
    </row>
    <row r="15" spans="2:11" ht="15" x14ac:dyDescent="0.2">
      <c r="B15" s="11" t="s">
        <v>58</v>
      </c>
      <c r="C15" s="12" t="s">
        <v>12</v>
      </c>
      <c r="D15" s="13">
        <v>1</v>
      </c>
      <c r="E15" s="13">
        <v>1</v>
      </c>
      <c r="F15" s="13">
        <v>1</v>
      </c>
      <c r="G15" s="13">
        <v>8</v>
      </c>
      <c r="H15" s="13">
        <f>D15*E15*F15/30*G15/8</f>
        <v>3.3333333333333333E-2</v>
      </c>
      <c r="I15" s="46">
        <v>2920.29</v>
      </c>
      <c r="J15" s="46">
        <f>H15*I15</f>
        <v>97.343000000000004</v>
      </c>
    </row>
    <row r="16" spans="2:11" s="5" customFormat="1" ht="15" hidden="1" x14ac:dyDescent="0.2">
      <c r="B16" s="11" t="s">
        <v>50</v>
      </c>
      <c r="C16" s="12" t="s">
        <v>12</v>
      </c>
      <c r="D16" s="13">
        <v>1</v>
      </c>
      <c r="E16" s="13">
        <v>1</v>
      </c>
      <c r="F16" s="13">
        <v>0</v>
      </c>
      <c r="G16" s="13">
        <v>8</v>
      </c>
      <c r="H16" s="13">
        <f>D16*E16*F16/30*G16/8</f>
        <v>0</v>
      </c>
      <c r="I16" s="46">
        <v>2413.91</v>
      </c>
      <c r="J16" s="46">
        <f>H16*I16</f>
        <v>0</v>
      </c>
      <c r="K16" s="77"/>
    </row>
    <row r="17" spans="2:11" ht="15" x14ac:dyDescent="0.2">
      <c r="B17" s="126" t="s">
        <v>26</v>
      </c>
      <c r="C17" s="127"/>
      <c r="D17" s="127"/>
      <c r="E17" s="127"/>
      <c r="F17" s="127"/>
      <c r="G17" s="127"/>
      <c r="H17" s="127"/>
      <c r="I17" s="128"/>
      <c r="J17" s="14">
        <f>SUM(J13:J16)</f>
        <v>181.21600000000001</v>
      </c>
    </row>
    <row r="18" spans="2:11" ht="15" hidden="1" x14ac:dyDescent="0.2">
      <c r="B18" s="117" t="s">
        <v>2</v>
      </c>
      <c r="C18" s="118"/>
      <c r="D18" s="118"/>
      <c r="E18" s="118"/>
      <c r="F18" s="118"/>
      <c r="G18" s="118"/>
      <c r="H18" s="118"/>
      <c r="I18" s="119"/>
      <c r="J18" s="10">
        <f>I18*D18</f>
        <v>0</v>
      </c>
    </row>
    <row r="19" spans="2:11" s="2" customFormat="1" ht="15" hidden="1" x14ac:dyDescent="0.2">
      <c r="B19" s="11" t="s">
        <v>53</v>
      </c>
      <c r="C19" s="12" t="s">
        <v>12</v>
      </c>
      <c r="D19" s="13">
        <v>1</v>
      </c>
      <c r="E19" s="13">
        <v>1</v>
      </c>
      <c r="F19" s="13">
        <v>0</v>
      </c>
      <c r="G19" s="13">
        <v>8</v>
      </c>
      <c r="H19" s="13">
        <f>D19*E19*F19/30*G19/8</f>
        <v>0</v>
      </c>
      <c r="I19" s="46">
        <v>1914.95</v>
      </c>
      <c r="J19" s="46">
        <f>H19*I19</f>
        <v>0</v>
      </c>
    </row>
    <row r="20" spans="2:11" ht="15" hidden="1" x14ac:dyDescent="0.2">
      <c r="B20" s="11" t="s">
        <v>45</v>
      </c>
      <c r="C20" s="12" t="s">
        <v>12</v>
      </c>
      <c r="D20" s="13">
        <v>2</v>
      </c>
      <c r="E20" s="13">
        <v>1</v>
      </c>
      <c r="F20" s="13">
        <v>0</v>
      </c>
      <c r="G20" s="13">
        <v>8</v>
      </c>
      <c r="H20" s="13">
        <f>D20*E20*F20/30*G20/8</f>
        <v>0</v>
      </c>
      <c r="I20" s="46">
        <v>1639.47</v>
      </c>
      <c r="J20" s="46">
        <f>H20*I20</f>
        <v>0</v>
      </c>
    </row>
    <row r="21" spans="2:11" s="5" customFormat="1" ht="15" hidden="1" x14ac:dyDescent="0.2">
      <c r="B21" s="11" t="s">
        <v>51</v>
      </c>
      <c r="C21" s="12" t="s">
        <v>12</v>
      </c>
      <c r="D21" s="13">
        <v>2</v>
      </c>
      <c r="E21" s="13">
        <v>1</v>
      </c>
      <c r="F21" s="13">
        <v>0</v>
      </c>
      <c r="G21" s="13">
        <v>8</v>
      </c>
      <c r="H21" s="13">
        <f>D21*E21*F21/30*G21/8</f>
        <v>0</v>
      </c>
      <c r="I21" s="46">
        <v>1810.44</v>
      </c>
      <c r="J21" s="46">
        <f>H21*I21</f>
        <v>0</v>
      </c>
      <c r="K21" s="77"/>
    </row>
    <row r="22" spans="2:11" ht="15" hidden="1" x14ac:dyDescent="0.2">
      <c r="B22" s="11" t="s">
        <v>46</v>
      </c>
      <c r="C22" s="12" t="s">
        <v>12</v>
      </c>
      <c r="D22" s="13">
        <v>1</v>
      </c>
      <c r="E22" s="13">
        <v>1</v>
      </c>
      <c r="F22" s="13">
        <v>0</v>
      </c>
      <c r="G22" s="13">
        <v>8</v>
      </c>
      <c r="H22" s="13">
        <f>D22*E22*F22/30*G22/8</f>
        <v>0</v>
      </c>
      <c r="I22" s="46">
        <v>2131.79</v>
      </c>
      <c r="J22" s="46">
        <f>H22*I22</f>
        <v>0</v>
      </c>
      <c r="K22" s="77"/>
    </row>
    <row r="23" spans="2:11" ht="15" hidden="1" x14ac:dyDescent="0.2">
      <c r="B23" s="126" t="s">
        <v>27</v>
      </c>
      <c r="C23" s="127"/>
      <c r="D23" s="127"/>
      <c r="E23" s="127"/>
      <c r="F23" s="127"/>
      <c r="G23" s="127"/>
      <c r="H23" s="127"/>
      <c r="I23" s="128"/>
      <c r="J23" s="14">
        <f>SUM(J19:J22)</f>
        <v>0</v>
      </c>
    </row>
    <row r="24" spans="2:11" ht="15" x14ac:dyDescent="0.2">
      <c r="B24" s="126" t="s">
        <v>28</v>
      </c>
      <c r="C24" s="127"/>
      <c r="D24" s="127"/>
      <c r="E24" s="127"/>
      <c r="F24" s="127"/>
      <c r="G24" s="127"/>
      <c r="H24" s="127"/>
      <c r="I24" s="128"/>
      <c r="J24" s="14">
        <f>J11+J17+J23</f>
        <v>4525.6726666666673</v>
      </c>
    </row>
    <row r="25" spans="2:11" s="83" customFormat="1" ht="15" x14ac:dyDescent="0.2">
      <c r="B25" s="105" t="s">
        <v>64</v>
      </c>
      <c r="C25" s="106"/>
      <c r="D25" s="106"/>
      <c r="E25" s="106"/>
      <c r="F25" s="106"/>
      <c r="G25" s="106"/>
      <c r="H25" s="106"/>
      <c r="I25" s="107"/>
      <c r="J25" s="15">
        <f>J24*70%</f>
        <v>3167.970866666667</v>
      </c>
    </row>
    <row r="26" spans="2:11" ht="15" x14ac:dyDescent="0.2">
      <c r="B26" s="105" t="s">
        <v>29</v>
      </c>
      <c r="C26" s="106"/>
      <c r="D26" s="106"/>
      <c r="E26" s="106"/>
      <c r="F26" s="106"/>
      <c r="G26" s="106"/>
      <c r="H26" s="106"/>
      <c r="I26" s="107"/>
      <c r="J26" s="15">
        <f>J24+J25</f>
        <v>7693.6435333333338</v>
      </c>
    </row>
    <row r="27" spans="2:11" s="84" customFormat="1" ht="15" x14ac:dyDescent="0.2">
      <c r="B27" s="129" t="s">
        <v>65</v>
      </c>
      <c r="C27" s="130"/>
      <c r="D27" s="130"/>
      <c r="E27" s="130"/>
      <c r="F27" s="130"/>
      <c r="G27" s="130"/>
      <c r="H27" s="130"/>
      <c r="I27" s="131"/>
      <c r="J27" s="16">
        <f>J26*20%</f>
        <v>1538.7287066666668</v>
      </c>
    </row>
    <row r="28" spans="2:11" s="84" customFormat="1" ht="15" x14ac:dyDescent="0.2">
      <c r="B28" s="129" t="s">
        <v>30</v>
      </c>
      <c r="C28" s="130"/>
      <c r="D28" s="130"/>
      <c r="E28" s="130"/>
      <c r="F28" s="130"/>
      <c r="G28" s="130"/>
      <c r="H28" s="130"/>
      <c r="I28" s="131"/>
      <c r="J28" s="16">
        <f>J26+J27</f>
        <v>9232.3722400000006</v>
      </c>
    </row>
    <row r="29" spans="2:11" s="76" customFormat="1" ht="15" x14ac:dyDescent="0.2">
      <c r="B29" s="132" t="s">
        <v>10</v>
      </c>
      <c r="C29" s="133"/>
      <c r="D29" s="133"/>
      <c r="E29" s="133"/>
      <c r="F29" s="133"/>
      <c r="G29" s="133"/>
      <c r="H29" s="133"/>
      <c r="I29" s="133"/>
      <c r="J29" s="134"/>
    </row>
    <row r="30" spans="2:11" s="2" customFormat="1" ht="15" x14ac:dyDescent="0.2">
      <c r="B30" s="117" t="s">
        <v>7</v>
      </c>
      <c r="C30" s="118"/>
      <c r="D30" s="118"/>
      <c r="E30" s="118"/>
      <c r="F30" s="118"/>
      <c r="G30" s="118"/>
      <c r="H30" s="118"/>
      <c r="I30" s="119"/>
      <c r="J30" s="10"/>
    </row>
    <row r="31" spans="2:11" s="5" customFormat="1" ht="30" x14ac:dyDescent="0.2">
      <c r="B31" s="17" t="s">
        <v>70</v>
      </c>
      <c r="C31" s="12" t="s">
        <v>44</v>
      </c>
      <c r="D31" s="13">
        <v>1</v>
      </c>
      <c r="E31" s="13">
        <v>1</v>
      </c>
      <c r="F31" s="13">
        <v>1</v>
      </c>
      <c r="G31" s="13">
        <f>2*2</f>
        <v>4</v>
      </c>
      <c r="H31" s="13">
        <f>D31*E31*F31*G31</f>
        <v>4</v>
      </c>
      <c r="I31" s="52">
        <v>78.47</v>
      </c>
      <c r="J31" s="46">
        <f>H31*I31</f>
        <v>313.88</v>
      </c>
      <c r="K31" s="77"/>
    </row>
    <row r="32" spans="2:11" s="5" customFormat="1" ht="30" x14ac:dyDescent="0.2">
      <c r="B32" s="17" t="s">
        <v>71</v>
      </c>
      <c r="C32" s="12" t="s">
        <v>44</v>
      </c>
      <c r="D32" s="13">
        <v>1</v>
      </c>
      <c r="E32" s="13">
        <v>1</v>
      </c>
      <c r="F32" s="13">
        <v>1</v>
      </c>
      <c r="G32" s="13">
        <f>8-G31</f>
        <v>4</v>
      </c>
      <c r="H32" s="13">
        <f>D32*E32*F32*G32</f>
        <v>4</v>
      </c>
      <c r="I32" s="52">
        <v>22.75</v>
      </c>
      <c r="J32" s="46">
        <f>H32*I32</f>
        <v>91</v>
      </c>
    </row>
    <row r="33" spans="2:11" s="2" customFormat="1" ht="33" hidden="1" customHeight="1" x14ac:dyDescent="0.2">
      <c r="B33" s="117" t="s">
        <v>42</v>
      </c>
      <c r="C33" s="118"/>
      <c r="D33" s="118"/>
      <c r="E33" s="118"/>
      <c r="F33" s="118"/>
      <c r="G33" s="118"/>
      <c r="H33" s="118"/>
      <c r="I33" s="119"/>
      <c r="J33" s="10"/>
    </row>
    <row r="34" spans="2:11" s="5" customFormat="1" ht="15" hidden="1" x14ac:dyDescent="0.2">
      <c r="B34" s="17" t="s">
        <v>48</v>
      </c>
      <c r="C34" s="12" t="s">
        <v>12</v>
      </c>
      <c r="D34" s="13">
        <v>1</v>
      </c>
      <c r="E34" s="13">
        <v>1</v>
      </c>
      <c r="F34" s="13"/>
      <c r="G34" s="13">
        <v>8</v>
      </c>
      <c r="H34" s="13">
        <f>D34*E34*F34/30*G34/8</f>
        <v>0</v>
      </c>
      <c r="I34" s="46">
        <v>4674.3999999999996</v>
      </c>
      <c r="J34" s="46">
        <f>H34*I34</f>
        <v>0</v>
      </c>
      <c r="K34" s="77"/>
    </row>
    <row r="35" spans="2:11" s="5" customFormat="1" ht="15" hidden="1" x14ac:dyDescent="0.2">
      <c r="B35" s="17" t="s">
        <v>72</v>
      </c>
      <c r="C35" s="12" t="s">
        <v>12</v>
      </c>
      <c r="D35" s="13">
        <v>1</v>
      </c>
      <c r="E35" s="13">
        <v>1</v>
      </c>
      <c r="F35" s="13">
        <f>F16</f>
        <v>0</v>
      </c>
      <c r="G35" s="13">
        <v>8</v>
      </c>
      <c r="H35" s="13">
        <f>D35*E35*F35/30*G35/8</f>
        <v>0</v>
      </c>
      <c r="I35" s="46">
        <v>3458.86</v>
      </c>
      <c r="J35" s="46">
        <f>H35*I35</f>
        <v>0</v>
      </c>
    </row>
    <row r="36" spans="2:11" s="4" customFormat="1" ht="15" x14ac:dyDescent="0.2">
      <c r="B36" s="120" t="s">
        <v>31</v>
      </c>
      <c r="C36" s="121"/>
      <c r="D36" s="121"/>
      <c r="E36" s="121"/>
      <c r="F36" s="121"/>
      <c r="G36" s="121"/>
      <c r="H36" s="121"/>
      <c r="I36" s="122"/>
      <c r="J36" s="18">
        <f>J31+J32+J34+J35</f>
        <v>404.88</v>
      </c>
    </row>
    <row r="37" spans="2:11" s="78" customFormat="1" ht="15" x14ac:dyDescent="0.2">
      <c r="B37" s="114" t="s">
        <v>74</v>
      </c>
      <c r="C37" s="115"/>
      <c r="D37" s="115"/>
      <c r="E37" s="115"/>
      <c r="F37" s="115"/>
      <c r="G37" s="115"/>
      <c r="H37" s="115"/>
      <c r="I37" s="115"/>
      <c r="J37" s="116"/>
    </row>
    <row r="38" spans="2:11" s="79" customFormat="1" ht="15" x14ac:dyDescent="0.2">
      <c r="B38" s="117" t="s">
        <v>73</v>
      </c>
      <c r="C38" s="118"/>
      <c r="D38" s="118"/>
      <c r="E38" s="118"/>
      <c r="F38" s="118"/>
      <c r="G38" s="118"/>
      <c r="H38" s="118"/>
      <c r="I38" s="119"/>
      <c r="J38" s="8"/>
    </row>
    <row r="39" spans="2:11" s="79" customFormat="1" ht="15" x14ac:dyDescent="0.25">
      <c r="B39" s="35" t="s">
        <v>18</v>
      </c>
      <c r="C39" s="28" t="s">
        <v>6</v>
      </c>
      <c r="D39" s="29">
        <v>200</v>
      </c>
      <c r="E39" s="30" t="s">
        <v>24</v>
      </c>
      <c r="F39" s="30" t="s">
        <v>24</v>
      </c>
      <c r="G39" s="30" t="s">
        <v>24</v>
      </c>
      <c r="H39" s="30" t="s">
        <v>24</v>
      </c>
      <c r="I39" s="31">
        <v>0.5</v>
      </c>
      <c r="J39" s="32">
        <f>D39*I39</f>
        <v>100</v>
      </c>
    </row>
    <row r="40" spans="2:11" s="79" customFormat="1" ht="15" x14ac:dyDescent="0.25">
      <c r="B40" s="35" t="s">
        <v>19</v>
      </c>
      <c r="C40" s="28" t="s">
        <v>6</v>
      </c>
      <c r="D40" s="29">
        <v>50</v>
      </c>
      <c r="E40" s="30" t="s">
        <v>24</v>
      </c>
      <c r="F40" s="30" t="s">
        <v>24</v>
      </c>
      <c r="G40" s="30" t="s">
        <v>24</v>
      </c>
      <c r="H40" s="30" t="s">
        <v>24</v>
      </c>
      <c r="I40" s="31">
        <v>1.5</v>
      </c>
      <c r="J40" s="32">
        <f t="shared" ref="J40:J43" si="0">D40*I40</f>
        <v>75</v>
      </c>
    </row>
    <row r="41" spans="2:11" s="79" customFormat="1" ht="15" x14ac:dyDescent="0.25">
      <c r="B41" s="35" t="s">
        <v>20</v>
      </c>
      <c r="C41" s="28" t="s">
        <v>6</v>
      </c>
      <c r="D41" s="29">
        <f>5*2</f>
        <v>10</v>
      </c>
      <c r="E41" s="30" t="s">
        <v>24</v>
      </c>
      <c r="F41" s="30" t="s">
        <v>24</v>
      </c>
      <c r="G41" s="30" t="s">
        <v>24</v>
      </c>
      <c r="H41" s="30" t="s">
        <v>24</v>
      </c>
      <c r="I41" s="31">
        <v>1.5</v>
      </c>
      <c r="J41" s="32">
        <f t="shared" si="0"/>
        <v>15</v>
      </c>
    </row>
    <row r="42" spans="2:11" s="79" customFormat="1" ht="15" x14ac:dyDescent="0.25">
      <c r="B42" s="35" t="s">
        <v>21</v>
      </c>
      <c r="C42" s="28" t="s">
        <v>6</v>
      </c>
      <c r="D42" s="29">
        <v>10</v>
      </c>
      <c r="E42" s="30" t="s">
        <v>24</v>
      </c>
      <c r="F42" s="30" t="s">
        <v>24</v>
      </c>
      <c r="G42" s="30" t="s">
        <v>24</v>
      </c>
      <c r="H42" s="30" t="s">
        <v>24</v>
      </c>
      <c r="I42" s="31">
        <v>3.5</v>
      </c>
      <c r="J42" s="32">
        <f t="shared" si="0"/>
        <v>35</v>
      </c>
    </row>
    <row r="43" spans="2:11" s="79" customFormat="1" ht="15" x14ac:dyDescent="0.25">
      <c r="B43" s="35" t="s">
        <v>23</v>
      </c>
      <c r="C43" s="28" t="s">
        <v>22</v>
      </c>
      <c r="D43" s="29">
        <v>10</v>
      </c>
      <c r="E43" s="30" t="s">
        <v>24</v>
      </c>
      <c r="F43" s="30" t="s">
        <v>24</v>
      </c>
      <c r="G43" s="30" t="s">
        <v>24</v>
      </c>
      <c r="H43" s="30" t="s">
        <v>24</v>
      </c>
      <c r="I43" s="31">
        <v>10</v>
      </c>
      <c r="J43" s="32">
        <f t="shared" si="0"/>
        <v>100</v>
      </c>
    </row>
    <row r="44" spans="2:11" s="4" customFormat="1" ht="15" x14ac:dyDescent="0.2">
      <c r="B44" s="120" t="s">
        <v>32</v>
      </c>
      <c r="C44" s="121"/>
      <c r="D44" s="121"/>
      <c r="E44" s="121"/>
      <c r="F44" s="121"/>
      <c r="G44" s="121"/>
      <c r="H44" s="121"/>
      <c r="I44" s="122"/>
      <c r="J44" s="18">
        <f>SUM(J39:J43)</f>
        <v>325</v>
      </c>
    </row>
    <row r="45" spans="2:11" ht="15" x14ac:dyDescent="0.2">
      <c r="B45" s="123" t="s">
        <v>33</v>
      </c>
      <c r="C45" s="124"/>
      <c r="D45" s="124"/>
      <c r="E45" s="124"/>
      <c r="F45" s="124"/>
      <c r="G45" s="124"/>
      <c r="H45" s="124"/>
      <c r="I45" s="125"/>
      <c r="J45" s="26">
        <f>J28+J36+J44</f>
        <v>9962.2522399999998</v>
      </c>
    </row>
    <row r="46" spans="2:11" s="83" customFormat="1" ht="15" x14ac:dyDescent="0.2">
      <c r="B46" s="105" t="s">
        <v>66</v>
      </c>
      <c r="C46" s="106"/>
      <c r="D46" s="106"/>
      <c r="E46" s="106"/>
      <c r="F46" s="106"/>
      <c r="G46" s="106"/>
      <c r="H46" s="106"/>
      <c r="I46" s="107"/>
      <c r="J46" s="15">
        <f>J45*12%</f>
        <v>1195.4702688</v>
      </c>
    </row>
    <row r="47" spans="2:11" ht="15" x14ac:dyDescent="0.2">
      <c r="B47" s="105" t="s">
        <v>34</v>
      </c>
      <c r="C47" s="106"/>
      <c r="D47" s="106"/>
      <c r="E47" s="106"/>
      <c r="F47" s="106"/>
      <c r="G47" s="106"/>
      <c r="H47" s="106"/>
      <c r="I47" s="107"/>
      <c r="J47" s="15">
        <f>J45+J46</f>
        <v>11157.7225088</v>
      </c>
    </row>
    <row r="48" spans="2:11" s="83" customFormat="1" ht="15" x14ac:dyDescent="0.2">
      <c r="B48" s="105" t="s">
        <v>43</v>
      </c>
      <c r="C48" s="106"/>
      <c r="D48" s="106"/>
      <c r="E48" s="106"/>
      <c r="F48" s="106"/>
      <c r="G48" s="106"/>
      <c r="H48" s="106"/>
      <c r="I48" s="107"/>
      <c r="J48" s="15">
        <f>J47*9.469%</f>
        <v>1056.5247443582718</v>
      </c>
    </row>
    <row r="49" spans="2:10" ht="15" x14ac:dyDescent="0.2">
      <c r="B49" s="105" t="s">
        <v>35</v>
      </c>
      <c r="C49" s="106"/>
      <c r="D49" s="106"/>
      <c r="E49" s="106"/>
      <c r="F49" s="106"/>
      <c r="G49" s="106"/>
      <c r="H49" s="106"/>
      <c r="I49" s="107"/>
      <c r="J49" s="15">
        <f>J47+J48</f>
        <v>12214.247253158272</v>
      </c>
    </row>
    <row r="50" spans="2:10" ht="15" x14ac:dyDescent="0.2">
      <c r="B50" s="108" t="s">
        <v>36</v>
      </c>
      <c r="C50" s="109"/>
      <c r="D50" s="109"/>
      <c r="E50" s="109"/>
      <c r="F50" s="109"/>
      <c r="G50" s="109"/>
      <c r="H50" s="109"/>
      <c r="I50" s="110"/>
      <c r="J50" s="27">
        <f>ROUND(J49,2)</f>
        <v>12214.25</v>
      </c>
    </row>
    <row r="51" spans="2:10" ht="5.0999999999999996" customHeight="1" x14ac:dyDescent="0.2">
      <c r="B51" s="53"/>
      <c r="C51" s="19"/>
      <c r="D51" s="20"/>
      <c r="E51" s="20"/>
      <c r="F51" s="20"/>
      <c r="G51" s="20"/>
      <c r="H51" s="20"/>
      <c r="I51" s="20"/>
      <c r="J51" s="54"/>
    </row>
    <row r="52" spans="2:10" ht="20.100000000000001" customHeight="1" x14ac:dyDescent="0.2">
      <c r="B52" s="53" t="s">
        <v>37</v>
      </c>
      <c r="C52" s="19"/>
      <c r="D52" s="20"/>
      <c r="E52" s="20"/>
      <c r="F52" s="20"/>
      <c r="G52" s="20"/>
      <c r="H52" s="20"/>
      <c r="I52" s="20"/>
      <c r="J52" s="54"/>
    </row>
    <row r="53" spans="2:10" ht="5.0999999999999996" customHeight="1" x14ac:dyDescent="0.2">
      <c r="B53" s="53"/>
      <c r="C53" s="19"/>
      <c r="D53" s="20"/>
      <c r="E53" s="20"/>
      <c r="F53" s="20"/>
      <c r="G53" s="20"/>
      <c r="H53" s="20"/>
      <c r="I53" s="20"/>
      <c r="J53" s="54"/>
    </row>
    <row r="54" spans="2:10" ht="20.100000000000001" customHeight="1" x14ac:dyDescent="0.2">
      <c r="B54" s="111" t="s">
        <v>84</v>
      </c>
      <c r="C54" s="112"/>
      <c r="D54" s="112"/>
      <c r="E54" s="112"/>
      <c r="F54" s="112"/>
      <c r="G54" s="112"/>
      <c r="H54" s="112"/>
      <c r="I54" s="112"/>
      <c r="J54" s="113"/>
    </row>
    <row r="55" spans="2:10" ht="5.0999999999999996" customHeight="1" x14ac:dyDescent="0.2">
      <c r="B55" s="55"/>
      <c r="C55" s="21"/>
      <c r="D55" s="22"/>
      <c r="E55" s="22"/>
      <c r="F55" s="22"/>
      <c r="G55" s="22"/>
      <c r="H55" s="22"/>
      <c r="I55" s="22"/>
      <c r="J55" s="56"/>
    </row>
    <row r="56" spans="2:10" ht="47.1" customHeight="1" x14ac:dyDescent="0.2">
      <c r="B56" s="96" t="s">
        <v>85</v>
      </c>
      <c r="C56" s="97"/>
      <c r="D56" s="97"/>
      <c r="E56" s="97"/>
      <c r="F56" s="97"/>
      <c r="G56" s="97"/>
      <c r="H56" s="97"/>
      <c r="I56" s="97"/>
      <c r="J56" s="98"/>
    </row>
    <row r="57" spans="2:10" ht="5.0999999999999996" customHeight="1" x14ac:dyDescent="0.2">
      <c r="B57" s="55"/>
      <c r="C57" s="21"/>
      <c r="D57" s="22"/>
      <c r="E57" s="22"/>
      <c r="F57" s="22"/>
      <c r="G57" s="22"/>
      <c r="H57" s="22"/>
      <c r="I57" s="22"/>
      <c r="J57" s="56"/>
    </row>
    <row r="58" spans="2:10" ht="20.100000000000001" customHeight="1" x14ac:dyDescent="0.2">
      <c r="B58" s="96" t="s">
        <v>67</v>
      </c>
      <c r="C58" s="97"/>
      <c r="D58" s="97"/>
      <c r="E58" s="97"/>
      <c r="F58" s="97"/>
      <c r="G58" s="97"/>
      <c r="H58" s="97"/>
      <c r="I58" s="97"/>
      <c r="J58" s="98"/>
    </row>
    <row r="59" spans="2:10" ht="5.0999999999999996" customHeight="1" x14ac:dyDescent="0.2">
      <c r="B59" s="55"/>
      <c r="C59" s="21"/>
      <c r="D59" s="22"/>
      <c r="E59" s="22"/>
      <c r="F59" s="22"/>
      <c r="G59" s="22"/>
      <c r="H59" s="22"/>
      <c r="I59" s="22"/>
      <c r="J59" s="56"/>
    </row>
    <row r="60" spans="2:10" ht="20.100000000000001" customHeight="1" x14ac:dyDescent="0.2">
      <c r="B60" s="96" t="s">
        <v>68</v>
      </c>
      <c r="C60" s="97"/>
      <c r="D60" s="97"/>
      <c r="E60" s="97"/>
      <c r="F60" s="97"/>
      <c r="G60" s="97"/>
      <c r="H60" s="97"/>
      <c r="I60" s="97"/>
      <c r="J60" s="98"/>
    </row>
    <row r="61" spans="2:10" ht="5.0999999999999996" customHeight="1" x14ac:dyDescent="0.2">
      <c r="B61" s="55"/>
      <c r="C61" s="21"/>
      <c r="D61" s="22"/>
      <c r="E61" s="22"/>
      <c r="F61" s="22"/>
      <c r="G61" s="22"/>
      <c r="H61" s="22"/>
      <c r="I61" s="22"/>
      <c r="J61" s="56"/>
    </row>
    <row r="62" spans="2:10" ht="20.100000000000001" customHeight="1" x14ac:dyDescent="0.2">
      <c r="B62" s="96" t="s">
        <v>69</v>
      </c>
      <c r="C62" s="97"/>
      <c r="D62" s="97"/>
      <c r="E62" s="97"/>
      <c r="F62" s="97"/>
      <c r="G62" s="97"/>
      <c r="H62" s="97"/>
      <c r="I62" s="97"/>
      <c r="J62" s="98"/>
    </row>
    <row r="63" spans="2:10" ht="5.0999999999999996" customHeight="1" x14ac:dyDescent="0.2">
      <c r="B63" s="85"/>
      <c r="C63" s="57"/>
      <c r="D63" s="57"/>
      <c r="E63" s="57"/>
      <c r="F63" s="57"/>
      <c r="G63" s="57"/>
      <c r="H63" s="57"/>
      <c r="I63" s="57"/>
      <c r="J63" s="58"/>
    </row>
  </sheetData>
  <mergeCells count="34">
    <mergeCell ref="B56:J56"/>
    <mergeCell ref="B58:J58"/>
    <mergeCell ref="B60:J60"/>
    <mergeCell ref="B62:J62"/>
    <mergeCell ref="B46:I46"/>
    <mergeCell ref="B47:I47"/>
    <mergeCell ref="B48:I48"/>
    <mergeCell ref="B49:I49"/>
    <mergeCell ref="B50:I50"/>
    <mergeCell ref="B54:J54"/>
    <mergeCell ref="B33:I33"/>
    <mergeCell ref="B36:I36"/>
    <mergeCell ref="B37:J37"/>
    <mergeCell ref="B38:I38"/>
    <mergeCell ref="B44:I44"/>
    <mergeCell ref="B45:I45"/>
    <mergeCell ref="B25:I25"/>
    <mergeCell ref="B26:I26"/>
    <mergeCell ref="B27:I27"/>
    <mergeCell ref="B28:I28"/>
    <mergeCell ref="B29:J29"/>
    <mergeCell ref="B30:I30"/>
    <mergeCell ref="B11:I11"/>
    <mergeCell ref="B12:I12"/>
    <mergeCell ref="B17:I17"/>
    <mergeCell ref="B18:I18"/>
    <mergeCell ref="B23:I23"/>
    <mergeCell ref="B24:I24"/>
    <mergeCell ref="B2:J2"/>
    <mergeCell ref="B3:J3"/>
    <mergeCell ref="B4:I4"/>
    <mergeCell ref="B5:J5"/>
    <mergeCell ref="B7:J7"/>
    <mergeCell ref="B8:I8"/>
  </mergeCells>
  <printOptions horizontalCentered="1"/>
  <pageMargins left="0" right="0" top="1.5748031496062993" bottom="0.39370078740157483" header="0.39370078740157483" footer="0"/>
  <pageSetup paperSize="9" scale="45" orientation="portrait" r:id="rId1"/>
  <headerFooter alignWithMargins="0"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A023B-68DE-41F2-A520-5F8891C17122}">
  <sheetPr>
    <tabColor rgb="FF7030A0"/>
  </sheetPr>
  <dimension ref="B2:K65"/>
  <sheetViews>
    <sheetView showGridLines="0" showZeros="0" view="pageBreakPreview" topLeftCell="A19" zoomScaleSheetLayoutView="100" workbookViewId="0">
      <selection activeCell="D24" sqref="D24"/>
    </sheetView>
  </sheetViews>
  <sheetFormatPr defaultColWidth="9.140625" defaultRowHeight="12.75" x14ac:dyDescent="0.2"/>
  <cols>
    <col min="1" max="1" width="1.7109375" style="1" customWidth="1"/>
    <col min="2" max="2" width="60.7109375" style="1" customWidth="1"/>
    <col min="3" max="3" width="10.7109375" style="1" customWidth="1"/>
    <col min="4" max="6" width="10.7109375" style="3" customWidth="1"/>
    <col min="7" max="9" width="20.7109375" style="3" customWidth="1"/>
    <col min="10" max="10" width="25.5703125" style="1" customWidth="1"/>
    <col min="11" max="11" width="11.7109375" style="1" customWidth="1"/>
    <col min="12" max="16384" width="9.140625" style="1"/>
  </cols>
  <sheetData>
    <row r="2" spans="2:10" ht="17.25" x14ac:dyDescent="0.2">
      <c r="B2" s="135" t="s">
        <v>76</v>
      </c>
      <c r="C2" s="135"/>
      <c r="D2" s="135"/>
      <c r="E2" s="135"/>
      <c r="F2" s="135"/>
      <c r="G2" s="135"/>
      <c r="H2" s="135"/>
      <c r="I2" s="135"/>
      <c r="J2" s="135"/>
    </row>
    <row r="3" spans="2:10" ht="17.25" x14ac:dyDescent="0.2">
      <c r="B3" s="99"/>
      <c r="C3" s="100"/>
      <c r="D3" s="100"/>
      <c r="E3" s="100"/>
      <c r="F3" s="100"/>
      <c r="G3" s="100"/>
      <c r="H3" s="100"/>
      <c r="I3" s="100"/>
      <c r="J3" s="101"/>
    </row>
    <row r="4" spans="2:10" ht="60" customHeight="1" x14ac:dyDescent="0.2">
      <c r="B4" s="136" t="s">
        <v>87</v>
      </c>
      <c r="C4" s="136"/>
      <c r="D4" s="136"/>
      <c r="E4" s="136"/>
      <c r="F4" s="136"/>
      <c r="G4" s="136"/>
      <c r="H4" s="136"/>
      <c r="I4" s="136"/>
      <c r="J4" s="45" t="s">
        <v>82</v>
      </c>
    </row>
    <row r="5" spans="2:10" ht="15" x14ac:dyDescent="0.2">
      <c r="B5" s="102"/>
      <c r="C5" s="103"/>
      <c r="D5" s="103"/>
      <c r="E5" s="103"/>
      <c r="F5" s="103"/>
      <c r="G5" s="103"/>
      <c r="H5" s="103"/>
      <c r="I5" s="103"/>
      <c r="J5" s="104"/>
    </row>
    <row r="6" spans="2:10" s="75" customFormat="1" ht="30" x14ac:dyDescent="0.2">
      <c r="B6" s="23" t="s">
        <v>5</v>
      </c>
      <c r="C6" s="24" t="s">
        <v>3</v>
      </c>
      <c r="D6" s="9" t="s">
        <v>15</v>
      </c>
      <c r="E6" s="9" t="s">
        <v>12</v>
      </c>
      <c r="F6" s="9" t="s">
        <v>14</v>
      </c>
      <c r="G6" s="9" t="s">
        <v>11</v>
      </c>
      <c r="H6" s="34" t="s">
        <v>13</v>
      </c>
      <c r="I6" s="25" t="s">
        <v>16</v>
      </c>
      <c r="J6" s="23" t="s">
        <v>17</v>
      </c>
    </row>
    <row r="7" spans="2:10" s="82" customFormat="1" ht="15" x14ac:dyDescent="0.2">
      <c r="B7" s="132" t="s">
        <v>9</v>
      </c>
      <c r="C7" s="133"/>
      <c r="D7" s="133"/>
      <c r="E7" s="133"/>
      <c r="F7" s="133"/>
      <c r="G7" s="133"/>
      <c r="H7" s="133"/>
      <c r="I7" s="133"/>
      <c r="J7" s="134"/>
    </row>
    <row r="8" spans="2:10" s="2" customFormat="1" ht="15" x14ac:dyDescent="0.2">
      <c r="B8" s="117" t="s">
        <v>4</v>
      </c>
      <c r="C8" s="118"/>
      <c r="D8" s="118"/>
      <c r="E8" s="118"/>
      <c r="F8" s="118"/>
      <c r="G8" s="118"/>
      <c r="H8" s="118"/>
      <c r="I8" s="119"/>
      <c r="J8" s="10">
        <f>I8*D8</f>
        <v>0</v>
      </c>
    </row>
    <row r="9" spans="2:10" ht="15" x14ac:dyDescent="0.2">
      <c r="B9" s="11" t="s">
        <v>49</v>
      </c>
      <c r="C9" s="12" t="s">
        <v>12</v>
      </c>
      <c r="D9" s="13">
        <v>1</v>
      </c>
      <c r="E9" s="13">
        <v>2</v>
      </c>
      <c r="F9" s="13">
        <v>10</v>
      </c>
      <c r="G9" s="13">
        <v>8</v>
      </c>
      <c r="H9" s="13">
        <f>D9*E9*F9/30*G9/8</f>
        <v>0.66666666666666663</v>
      </c>
      <c r="I9" s="46">
        <v>13163.74</v>
      </c>
      <c r="J9" s="46">
        <f>H9*I9</f>
        <v>8775.8266666666659</v>
      </c>
    </row>
    <row r="10" spans="2:10" ht="15" x14ac:dyDescent="0.2">
      <c r="B10" s="11" t="s">
        <v>54</v>
      </c>
      <c r="C10" s="12" t="s">
        <v>12</v>
      </c>
      <c r="D10" s="13">
        <v>1</v>
      </c>
      <c r="E10" s="13">
        <v>2</v>
      </c>
      <c r="F10" s="13">
        <v>12</v>
      </c>
      <c r="G10" s="13">
        <v>8</v>
      </c>
      <c r="H10" s="13">
        <f>D10*E10*F10/30*G10/8</f>
        <v>0.8</v>
      </c>
      <c r="I10" s="46">
        <v>12903</v>
      </c>
      <c r="J10" s="46">
        <f>H10*I10</f>
        <v>10322.400000000001</v>
      </c>
    </row>
    <row r="11" spans="2:10" s="5" customFormat="1" ht="15" x14ac:dyDescent="0.2">
      <c r="B11" s="137" t="s">
        <v>88</v>
      </c>
      <c r="C11" s="12" t="s">
        <v>12</v>
      </c>
      <c r="D11" s="13">
        <v>1</v>
      </c>
      <c r="E11" s="13">
        <v>2</v>
      </c>
      <c r="F11" s="13">
        <v>12</v>
      </c>
      <c r="G11" s="13">
        <v>8</v>
      </c>
      <c r="H11" s="13">
        <f>D11*E11*F11/30*G11/8</f>
        <v>0.8</v>
      </c>
      <c r="I11" s="46">
        <v>12903</v>
      </c>
      <c r="J11" s="46">
        <f>H11*I11</f>
        <v>10322.400000000001</v>
      </c>
    </row>
    <row r="12" spans="2:10" s="5" customFormat="1" ht="15" x14ac:dyDescent="0.2">
      <c r="B12" s="137"/>
      <c r="C12" s="138"/>
      <c r="D12" s="139"/>
      <c r="E12" s="139"/>
      <c r="F12" s="139"/>
      <c r="G12" s="139"/>
      <c r="H12" s="139"/>
      <c r="I12" s="140"/>
      <c r="J12" s="46"/>
    </row>
    <row r="13" spans="2:10" ht="15" x14ac:dyDescent="0.2">
      <c r="B13" s="126" t="s">
        <v>25</v>
      </c>
      <c r="C13" s="127"/>
      <c r="D13" s="127"/>
      <c r="E13" s="127"/>
      <c r="F13" s="127"/>
      <c r="G13" s="127"/>
      <c r="H13" s="127"/>
      <c r="I13" s="128"/>
      <c r="J13" s="14">
        <f>SUM(J9:J11)</f>
        <v>29420.626666666671</v>
      </c>
    </row>
    <row r="14" spans="2:10" s="2" customFormat="1" ht="15" x14ac:dyDescent="0.2">
      <c r="B14" s="117" t="s">
        <v>8</v>
      </c>
      <c r="C14" s="118"/>
      <c r="D14" s="118"/>
      <c r="E14" s="118"/>
      <c r="F14" s="118"/>
      <c r="G14" s="118"/>
      <c r="H14" s="118"/>
      <c r="I14" s="119"/>
      <c r="J14" s="33"/>
    </row>
    <row r="15" spans="2:10" ht="15" x14ac:dyDescent="0.2">
      <c r="B15" s="11" t="s">
        <v>52</v>
      </c>
      <c r="C15" s="12" t="s">
        <v>12</v>
      </c>
      <c r="D15" s="13">
        <v>1</v>
      </c>
      <c r="E15" s="13">
        <v>1</v>
      </c>
      <c r="F15" s="13">
        <v>4</v>
      </c>
      <c r="G15" s="13">
        <v>8</v>
      </c>
      <c r="H15" s="13">
        <f>D15*E15*F15/30*G15/8</f>
        <v>0.13333333333333333</v>
      </c>
      <c r="I15" s="46">
        <v>3242.89</v>
      </c>
      <c r="J15" s="46">
        <f>H15*I15</f>
        <v>432.38533333333334</v>
      </c>
    </row>
    <row r="16" spans="2:10" ht="15" x14ac:dyDescent="0.2">
      <c r="B16" s="11" t="s">
        <v>47</v>
      </c>
      <c r="C16" s="12" t="s">
        <v>12</v>
      </c>
      <c r="D16" s="13">
        <v>1</v>
      </c>
      <c r="E16" s="13">
        <v>1</v>
      </c>
      <c r="F16" s="13">
        <v>1</v>
      </c>
      <c r="G16" s="13">
        <v>8</v>
      </c>
      <c r="H16" s="13">
        <f>D16*E16*F16/30*G16/8</f>
        <v>3.3333333333333333E-2</v>
      </c>
      <c r="I16" s="46">
        <v>2516.19</v>
      </c>
      <c r="J16" s="46">
        <f>H16*I16</f>
        <v>83.873000000000005</v>
      </c>
    </row>
    <row r="17" spans="2:11" ht="15" x14ac:dyDescent="0.2">
      <c r="B17" s="11" t="s">
        <v>58</v>
      </c>
      <c r="C17" s="12" t="s">
        <v>12</v>
      </c>
      <c r="D17" s="13">
        <v>1</v>
      </c>
      <c r="E17" s="13">
        <v>1</v>
      </c>
      <c r="F17" s="13">
        <v>4</v>
      </c>
      <c r="G17" s="13">
        <v>8</v>
      </c>
      <c r="H17" s="13">
        <f>D17*E17*F17/30*G17/8</f>
        <v>0.13333333333333333</v>
      </c>
      <c r="I17" s="46">
        <v>2920.29</v>
      </c>
      <c r="J17" s="46">
        <f>H17*I17</f>
        <v>389.37200000000001</v>
      </c>
    </row>
    <row r="18" spans="2:11" s="5" customFormat="1" ht="15" hidden="1" x14ac:dyDescent="0.2">
      <c r="B18" s="11" t="s">
        <v>50</v>
      </c>
      <c r="C18" s="12" t="s">
        <v>12</v>
      </c>
      <c r="D18" s="13">
        <v>1</v>
      </c>
      <c r="E18" s="13"/>
      <c r="F18" s="13">
        <v>0</v>
      </c>
      <c r="G18" s="13">
        <v>8</v>
      </c>
      <c r="H18" s="13">
        <f>D18*E18*F18/30*G18/8</f>
        <v>0</v>
      </c>
      <c r="I18" s="46">
        <v>2413.91</v>
      </c>
      <c r="J18" s="46">
        <f>H18*I18</f>
        <v>0</v>
      </c>
      <c r="K18" s="77"/>
    </row>
    <row r="19" spans="2:11" ht="15" x14ac:dyDescent="0.2">
      <c r="B19" s="126" t="s">
        <v>26</v>
      </c>
      <c r="C19" s="127"/>
      <c r="D19" s="127"/>
      <c r="E19" s="127"/>
      <c r="F19" s="127"/>
      <c r="G19" s="127"/>
      <c r="H19" s="127"/>
      <c r="I19" s="128"/>
      <c r="J19" s="14">
        <f>SUM(J15:J18)</f>
        <v>905.63033333333328</v>
      </c>
    </row>
    <row r="20" spans="2:11" ht="15" x14ac:dyDescent="0.2">
      <c r="B20" s="117" t="s">
        <v>2</v>
      </c>
      <c r="C20" s="118"/>
      <c r="D20" s="118"/>
      <c r="E20" s="118"/>
      <c r="F20" s="118"/>
      <c r="G20" s="118"/>
      <c r="H20" s="118"/>
      <c r="I20" s="119"/>
      <c r="J20" s="10">
        <f>I20*D20</f>
        <v>0</v>
      </c>
    </row>
    <row r="21" spans="2:11" s="2" customFormat="1" ht="15" hidden="1" x14ac:dyDescent="0.2">
      <c r="B21" s="11" t="s">
        <v>53</v>
      </c>
      <c r="C21" s="12" t="s">
        <v>12</v>
      </c>
      <c r="D21" s="13">
        <v>1</v>
      </c>
      <c r="E21" s="13">
        <v>1</v>
      </c>
      <c r="F21" s="13">
        <v>0</v>
      </c>
      <c r="G21" s="13">
        <v>8</v>
      </c>
      <c r="H21" s="13">
        <f>D21*E21*F21/30*G21/8</f>
        <v>0</v>
      </c>
      <c r="I21" s="46">
        <v>1914.95</v>
      </c>
      <c r="J21" s="46">
        <f>H21*I21</f>
        <v>0</v>
      </c>
    </row>
    <row r="22" spans="2:11" ht="15" x14ac:dyDescent="0.2">
      <c r="B22" s="11" t="s">
        <v>45</v>
      </c>
      <c r="C22" s="12" t="s">
        <v>12</v>
      </c>
      <c r="D22" s="13">
        <v>1</v>
      </c>
      <c r="E22" s="13">
        <v>1</v>
      </c>
      <c r="F22" s="13">
        <v>1</v>
      </c>
      <c r="G22" s="13">
        <v>8</v>
      </c>
      <c r="H22" s="13">
        <f>D22*E22*F22/30*G22/8</f>
        <v>3.3333333333333333E-2</v>
      </c>
      <c r="I22" s="46">
        <v>1639.47</v>
      </c>
      <c r="J22" s="46">
        <f>H22*I22</f>
        <v>54.649000000000001</v>
      </c>
    </row>
    <row r="23" spans="2:11" s="5" customFormat="1" ht="15" hidden="1" x14ac:dyDescent="0.2">
      <c r="B23" s="11" t="s">
        <v>51</v>
      </c>
      <c r="C23" s="12" t="s">
        <v>12</v>
      </c>
      <c r="D23" s="13">
        <v>2</v>
      </c>
      <c r="E23" s="13">
        <v>1</v>
      </c>
      <c r="F23" s="13">
        <v>0</v>
      </c>
      <c r="G23" s="13">
        <v>8</v>
      </c>
      <c r="H23" s="13">
        <f>D23*E23*F23/30*G23/8</f>
        <v>0</v>
      </c>
      <c r="I23" s="46">
        <v>1810.44</v>
      </c>
      <c r="J23" s="46">
        <f>H23*I23</f>
        <v>0</v>
      </c>
      <c r="K23" s="77"/>
    </row>
    <row r="24" spans="2:11" ht="15" x14ac:dyDescent="0.2">
      <c r="B24" s="11" t="s">
        <v>46</v>
      </c>
      <c r="C24" s="12" t="s">
        <v>12</v>
      </c>
      <c r="D24" s="13">
        <v>1</v>
      </c>
      <c r="E24" s="13">
        <v>1</v>
      </c>
      <c r="F24" s="13">
        <v>1</v>
      </c>
      <c r="G24" s="13">
        <v>8</v>
      </c>
      <c r="H24" s="13">
        <f>D24*E24*F24/30*G24/8</f>
        <v>3.3333333333333333E-2</v>
      </c>
      <c r="I24" s="46">
        <v>2131.79</v>
      </c>
      <c r="J24" s="46">
        <f>H24*I24</f>
        <v>71.059666666666658</v>
      </c>
      <c r="K24" s="77"/>
    </row>
    <row r="25" spans="2:11" ht="15" x14ac:dyDescent="0.2">
      <c r="B25" s="126" t="s">
        <v>27</v>
      </c>
      <c r="C25" s="127"/>
      <c r="D25" s="127"/>
      <c r="E25" s="127"/>
      <c r="F25" s="127"/>
      <c r="G25" s="127"/>
      <c r="H25" s="127"/>
      <c r="I25" s="128"/>
      <c r="J25" s="14">
        <f>SUM(J21:J24)</f>
        <v>125.70866666666666</v>
      </c>
    </row>
    <row r="26" spans="2:11" ht="15" x14ac:dyDescent="0.2">
      <c r="B26" s="126" t="s">
        <v>28</v>
      </c>
      <c r="C26" s="127"/>
      <c r="D26" s="127"/>
      <c r="E26" s="127"/>
      <c r="F26" s="127"/>
      <c r="G26" s="127"/>
      <c r="H26" s="127"/>
      <c r="I26" s="128"/>
      <c r="J26" s="14">
        <f>J13+J19+J25</f>
        <v>30451.965666666671</v>
      </c>
    </row>
    <row r="27" spans="2:11" s="83" customFormat="1" ht="15" x14ac:dyDescent="0.2">
      <c r="B27" s="105" t="s">
        <v>64</v>
      </c>
      <c r="C27" s="106"/>
      <c r="D27" s="106"/>
      <c r="E27" s="106"/>
      <c r="F27" s="106"/>
      <c r="G27" s="106"/>
      <c r="H27" s="106"/>
      <c r="I27" s="107"/>
      <c r="J27" s="15">
        <f>J26*70%</f>
        <v>21316.375966666666</v>
      </c>
    </row>
    <row r="28" spans="2:11" ht="15" x14ac:dyDescent="0.2">
      <c r="B28" s="105" t="s">
        <v>29</v>
      </c>
      <c r="C28" s="106"/>
      <c r="D28" s="106"/>
      <c r="E28" s="106"/>
      <c r="F28" s="106"/>
      <c r="G28" s="106"/>
      <c r="H28" s="106"/>
      <c r="I28" s="107"/>
      <c r="J28" s="15">
        <f>J26+J27</f>
        <v>51768.341633333337</v>
      </c>
    </row>
    <row r="29" spans="2:11" s="84" customFormat="1" ht="15" x14ac:dyDescent="0.2">
      <c r="B29" s="129" t="s">
        <v>65</v>
      </c>
      <c r="C29" s="130"/>
      <c r="D29" s="130"/>
      <c r="E29" s="130"/>
      <c r="F29" s="130"/>
      <c r="G29" s="130"/>
      <c r="H29" s="130"/>
      <c r="I29" s="131"/>
      <c r="J29" s="16">
        <f>J28*20%</f>
        <v>10353.668326666668</v>
      </c>
    </row>
    <row r="30" spans="2:11" s="84" customFormat="1" ht="15" x14ac:dyDescent="0.2">
      <c r="B30" s="129" t="s">
        <v>30</v>
      </c>
      <c r="C30" s="130"/>
      <c r="D30" s="130"/>
      <c r="E30" s="130"/>
      <c r="F30" s="130"/>
      <c r="G30" s="130"/>
      <c r="H30" s="130"/>
      <c r="I30" s="131"/>
      <c r="J30" s="16">
        <f>J28+J29</f>
        <v>62122.009960000003</v>
      </c>
    </row>
    <row r="31" spans="2:11" s="76" customFormat="1" ht="15" x14ac:dyDescent="0.2">
      <c r="B31" s="132" t="s">
        <v>10</v>
      </c>
      <c r="C31" s="133"/>
      <c r="D31" s="133"/>
      <c r="E31" s="133"/>
      <c r="F31" s="133"/>
      <c r="G31" s="133"/>
      <c r="H31" s="133"/>
      <c r="I31" s="133"/>
      <c r="J31" s="134"/>
    </row>
    <row r="32" spans="2:11" s="2" customFormat="1" ht="15" x14ac:dyDescent="0.2">
      <c r="B32" s="117" t="s">
        <v>7</v>
      </c>
      <c r="C32" s="118"/>
      <c r="D32" s="118"/>
      <c r="E32" s="118"/>
      <c r="F32" s="118"/>
      <c r="G32" s="118"/>
      <c r="H32" s="118"/>
      <c r="I32" s="119"/>
      <c r="J32" s="10"/>
    </row>
    <row r="33" spans="2:11" s="5" customFormat="1" ht="30" x14ac:dyDescent="0.2">
      <c r="B33" s="17" t="s">
        <v>70</v>
      </c>
      <c r="C33" s="12" t="s">
        <v>44</v>
      </c>
      <c r="D33" s="13">
        <v>1</v>
      </c>
      <c r="E33" s="13">
        <v>1</v>
      </c>
      <c r="F33" s="13">
        <v>1</v>
      </c>
      <c r="G33" s="13">
        <f>2*2</f>
        <v>4</v>
      </c>
      <c r="H33" s="13">
        <f>D33*E33*F33*G33</f>
        <v>4</v>
      </c>
      <c r="I33" s="52">
        <v>78.47</v>
      </c>
      <c r="J33" s="46">
        <f>H33*I33</f>
        <v>313.88</v>
      </c>
      <c r="K33" s="77"/>
    </row>
    <row r="34" spans="2:11" s="5" customFormat="1" ht="30" x14ac:dyDescent="0.2">
      <c r="B34" s="17" t="s">
        <v>71</v>
      </c>
      <c r="C34" s="12" t="s">
        <v>44</v>
      </c>
      <c r="D34" s="13">
        <v>1</v>
      </c>
      <c r="E34" s="13">
        <v>1</v>
      </c>
      <c r="F34" s="13">
        <v>1</v>
      </c>
      <c r="G34" s="13">
        <f>8-G33</f>
        <v>4</v>
      </c>
      <c r="H34" s="13">
        <f>D34*E34*F34*G34</f>
        <v>4</v>
      </c>
      <c r="I34" s="52">
        <v>22.75</v>
      </c>
      <c r="J34" s="46">
        <f>H34*I34</f>
        <v>91</v>
      </c>
    </row>
    <row r="35" spans="2:11" s="2" customFormat="1" ht="15" x14ac:dyDescent="0.2">
      <c r="B35" s="117" t="s">
        <v>42</v>
      </c>
      <c r="C35" s="118"/>
      <c r="D35" s="118"/>
      <c r="E35" s="118"/>
      <c r="F35" s="118"/>
      <c r="G35" s="118"/>
      <c r="H35" s="118"/>
      <c r="I35" s="119"/>
      <c r="J35" s="10"/>
    </row>
    <row r="36" spans="2:11" s="5" customFormat="1" ht="15" x14ac:dyDescent="0.2">
      <c r="B36" s="17" t="s">
        <v>48</v>
      </c>
      <c r="C36" s="12" t="s">
        <v>12</v>
      </c>
      <c r="D36" s="13">
        <v>1</v>
      </c>
      <c r="E36" s="13">
        <v>1</v>
      </c>
      <c r="F36" s="13">
        <v>1</v>
      </c>
      <c r="G36" s="13">
        <v>8</v>
      </c>
      <c r="H36" s="13">
        <f>D36*E36*F36/30*G36/8</f>
        <v>3.3333333333333333E-2</v>
      </c>
      <c r="I36" s="46">
        <v>4674.3999999999996</v>
      </c>
      <c r="J36" s="46">
        <f>H36*I36</f>
        <v>155.81333333333333</v>
      </c>
      <c r="K36" s="77"/>
    </row>
    <row r="37" spans="2:11" s="5" customFormat="1" ht="15" hidden="1" x14ac:dyDescent="0.2">
      <c r="B37" s="17" t="s">
        <v>72</v>
      </c>
      <c r="C37" s="12" t="s">
        <v>12</v>
      </c>
      <c r="D37" s="13">
        <v>1</v>
      </c>
      <c r="E37" s="13"/>
      <c r="F37" s="13">
        <v>1</v>
      </c>
      <c r="G37" s="13">
        <v>8</v>
      </c>
      <c r="H37" s="13">
        <f>D37*E37*F37/30*G37/8</f>
        <v>0</v>
      </c>
      <c r="I37" s="46">
        <v>3458.86</v>
      </c>
      <c r="J37" s="46">
        <f>H37*I37</f>
        <v>0</v>
      </c>
    </row>
    <row r="38" spans="2:11" s="4" customFormat="1" ht="15" x14ac:dyDescent="0.2">
      <c r="B38" s="120" t="s">
        <v>31</v>
      </c>
      <c r="C38" s="121"/>
      <c r="D38" s="121"/>
      <c r="E38" s="121"/>
      <c r="F38" s="121"/>
      <c r="G38" s="121"/>
      <c r="H38" s="121"/>
      <c r="I38" s="122"/>
      <c r="J38" s="18">
        <f>J33+J34+J36+J37</f>
        <v>560.69333333333338</v>
      </c>
    </row>
    <row r="39" spans="2:11" s="78" customFormat="1" ht="15" x14ac:dyDescent="0.2">
      <c r="B39" s="114" t="s">
        <v>74</v>
      </c>
      <c r="C39" s="115"/>
      <c r="D39" s="115"/>
      <c r="E39" s="115"/>
      <c r="F39" s="115"/>
      <c r="G39" s="115"/>
      <c r="H39" s="115"/>
      <c r="I39" s="115"/>
      <c r="J39" s="116"/>
    </row>
    <row r="40" spans="2:11" s="79" customFormat="1" ht="15" x14ac:dyDescent="0.2">
      <c r="B40" s="117" t="s">
        <v>73</v>
      </c>
      <c r="C40" s="118"/>
      <c r="D40" s="118"/>
      <c r="E40" s="118"/>
      <c r="F40" s="118"/>
      <c r="G40" s="118"/>
      <c r="H40" s="118"/>
      <c r="I40" s="119"/>
      <c r="J40" s="8"/>
    </row>
    <row r="41" spans="2:11" s="79" customFormat="1" ht="15" x14ac:dyDescent="0.25">
      <c r="B41" s="35" t="s">
        <v>18</v>
      </c>
      <c r="C41" s="28" t="s">
        <v>6</v>
      </c>
      <c r="D41" s="29">
        <v>200</v>
      </c>
      <c r="E41" s="30" t="s">
        <v>24</v>
      </c>
      <c r="F41" s="30" t="s">
        <v>24</v>
      </c>
      <c r="G41" s="30" t="s">
        <v>24</v>
      </c>
      <c r="H41" s="30" t="s">
        <v>24</v>
      </c>
      <c r="I41" s="31">
        <v>0.5</v>
      </c>
      <c r="J41" s="32">
        <f>D41*I41</f>
        <v>100</v>
      </c>
    </row>
    <row r="42" spans="2:11" s="79" customFormat="1" ht="15" x14ac:dyDescent="0.25">
      <c r="B42" s="35" t="s">
        <v>19</v>
      </c>
      <c r="C42" s="28" t="s">
        <v>6</v>
      </c>
      <c r="D42" s="29">
        <v>50</v>
      </c>
      <c r="E42" s="30" t="s">
        <v>24</v>
      </c>
      <c r="F42" s="30" t="s">
        <v>24</v>
      </c>
      <c r="G42" s="30" t="s">
        <v>24</v>
      </c>
      <c r="H42" s="30" t="s">
        <v>24</v>
      </c>
      <c r="I42" s="31">
        <v>1.5</v>
      </c>
      <c r="J42" s="32">
        <f t="shared" ref="J42:J45" si="0">D42*I42</f>
        <v>75</v>
      </c>
    </row>
    <row r="43" spans="2:11" s="79" customFormat="1" ht="15" x14ac:dyDescent="0.25">
      <c r="B43" s="35" t="s">
        <v>20</v>
      </c>
      <c r="C43" s="28" t="s">
        <v>6</v>
      </c>
      <c r="D43" s="29">
        <f>5*2</f>
        <v>10</v>
      </c>
      <c r="E43" s="30" t="s">
        <v>24</v>
      </c>
      <c r="F43" s="30" t="s">
        <v>24</v>
      </c>
      <c r="G43" s="30" t="s">
        <v>24</v>
      </c>
      <c r="H43" s="30" t="s">
        <v>24</v>
      </c>
      <c r="I43" s="31">
        <v>1.5</v>
      </c>
      <c r="J43" s="32">
        <f t="shared" si="0"/>
        <v>15</v>
      </c>
    </row>
    <row r="44" spans="2:11" s="79" customFormat="1" ht="15" x14ac:dyDescent="0.25">
      <c r="B44" s="35" t="s">
        <v>21</v>
      </c>
      <c r="C44" s="28" t="s">
        <v>6</v>
      </c>
      <c r="D44" s="29">
        <v>10</v>
      </c>
      <c r="E44" s="30" t="s">
        <v>24</v>
      </c>
      <c r="F44" s="30" t="s">
        <v>24</v>
      </c>
      <c r="G44" s="30" t="s">
        <v>24</v>
      </c>
      <c r="H44" s="30" t="s">
        <v>24</v>
      </c>
      <c r="I44" s="31">
        <v>3.5</v>
      </c>
      <c r="J44" s="32">
        <f t="shared" si="0"/>
        <v>35</v>
      </c>
    </row>
    <row r="45" spans="2:11" s="79" customFormat="1" ht="15" x14ac:dyDescent="0.25">
      <c r="B45" s="35" t="s">
        <v>23</v>
      </c>
      <c r="C45" s="28" t="s">
        <v>22</v>
      </c>
      <c r="D45" s="29">
        <v>10</v>
      </c>
      <c r="E45" s="30" t="s">
        <v>24</v>
      </c>
      <c r="F45" s="30" t="s">
        <v>24</v>
      </c>
      <c r="G45" s="30" t="s">
        <v>24</v>
      </c>
      <c r="H45" s="30" t="s">
        <v>24</v>
      </c>
      <c r="I45" s="31">
        <v>10</v>
      </c>
      <c r="J45" s="32">
        <f t="shared" si="0"/>
        <v>100</v>
      </c>
    </row>
    <row r="46" spans="2:11" s="4" customFormat="1" ht="15" x14ac:dyDescent="0.2">
      <c r="B46" s="120" t="s">
        <v>32</v>
      </c>
      <c r="C46" s="121"/>
      <c r="D46" s="121"/>
      <c r="E46" s="121"/>
      <c r="F46" s="121"/>
      <c r="G46" s="121"/>
      <c r="H46" s="121"/>
      <c r="I46" s="122"/>
      <c r="J46" s="18">
        <f>SUM(J41:J45)</f>
        <v>325</v>
      </c>
    </row>
    <row r="47" spans="2:11" ht="15" x14ac:dyDescent="0.2">
      <c r="B47" s="123" t="s">
        <v>33</v>
      </c>
      <c r="C47" s="124"/>
      <c r="D47" s="124"/>
      <c r="E47" s="124"/>
      <c r="F47" s="124"/>
      <c r="G47" s="124"/>
      <c r="H47" s="124"/>
      <c r="I47" s="125"/>
      <c r="J47" s="26">
        <f>J30+J38+J46</f>
        <v>63007.703293333339</v>
      </c>
    </row>
    <row r="48" spans="2:11" s="83" customFormat="1" ht="15" x14ac:dyDescent="0.2">
      <c r="B48" s="105" t="s">
        <v>66</v>
      </c>
      <c r="C48" s="106"/>
      <c r="D48" s="106"/>
      <c r="E48" s="106"/>
      <c r="F48" s="106"/>
      <c r="G48" s="106"/>
      <c r="H48" s="106"/>
      <c r="I48" s="107"/>
      <c r="J48" s="15">
        <f>J47*12%</f>
        <v>7560.9243952000006</v>
      </c>
    </row>
    <row r="49" spans="2:10" ht="15" x14ac:dyDescent="0.2">
      <c r="B49" s="105" t="s">
        <v>34</v>
      </c>
      <c r="C49" s="106"/>
      <c r="D49" s="106"/>
      <c r="E49" s="106"/>
      <c r="F49" s="106"/>
      <c r="G49" s="106"/>
      <c r="H49" s="106"/>
      <c r="I49" s="107"/>
      <c r="J49" s="15">
        <f>J47+J48</f>
        <v>70568.627688533335</v>
      </c>
    </row>
    <row r="50" spans="2:10" s="83" customFormat="1" ht="15" x14ac:dyDescent="0.2">
      <c r="B50" s="105" t="s">
        <v>43</v>
      </c>
      <c r="C50" s="106"/>
      <c r="D50" s="106"/>
      <c r="E50" s="106"/>
      <c r="F50" s="106"/>
      <c r="G50" s="106"/>
      <c r="H50" s="106"/>
      <c r="I50" s="107"/>
      <c r="J50" s="15">
        <f>J49*9.469%</f>
        <v>6682.1433558272211</v>
      </c>
    </row>
    <row r="51" spans="2:10" ht="15" x14ac:dyDescent="0.2">
      <c r="B51" s="105" t="s">
        <v>35</v>
      </c>
      <c r="C51" s="106"/>
      <c r="D51" s="106"/>
      <c r="E51" s="106"/>
      <c r="F51" s="106"/>
      <c r="G51" s="106"/>
      <c r="H51" s="106"/>
      <c r="I51" s="107"/>
      <c r="J51" s="15">
        <f>J49+J50</f>
        <v>77250.771044360561</v>
      </c>
    </row>
    <row r="52" spans="2:10" ht="15" x14ac:dyDescent="0.2">
      <c r="B52" s="108" t="s">
        <v>36</v>
      </c>
      <c r="C52" s="109"/>
      <c r="D52" s="109"/>
      <c r="E52" s="109"/>
      <c r="F52" s="109"/>
      <c r="G52" s="109"/>
      <c r="H52" s="109"/>
      <c r="I52" s="110"/>
      <c r="J52" s="27">
        <f>ROUND(J51,2)</f>
        <v>77250.77</v>
      </c>
    </row>
    <row r="53" spans="2:10" ht="5.0999999999999996" customHeight="1" x14ac:dyDescent="0.2">
      <c r="B53" s="53"/>
      <c r="C53" s="19"/>
      <c r="D53" s="20"/>
      <c r="E53" s="20"/>
      <c r="F53" s="20"/>
      <c r="G53" s="20"/>
      <c r="H53" s="20"/>
      <c r="I53" s="20"/>
      <c r="J53" s="54"/>
    </row>
    <row r="54" spans="2:10" ht="20.100000000000001" customHeight="1" x14ac:dyDescent="0.2">
      <c r="B54" s="53" t="s">
        <v>37</v>
      </c>
      <c r="C54" s="19"/>
      <c r="D54" s="20"/>
      <c r="E54" s="20"/>
      <c r="F54" s="20"/>
      <c r="G54" s="20"/>
      <c r="H54" s="20"/>
      <c r="I54" s="20"/>
      <c r="J54" s="54"/>
    </row>
    <row r="55" spans="2:10" ht="5.0999999999999996" customHeight="1" x14ac:dyDescent="0.2">
      <c r="B55" s="53"/>
      <c r="C55" s="19"/>
      <c r="D55" s="20"/>
      <c r="E55" s="20"/>
      <c r="F55" s="20"/>
      <c r="G55" s="20"/>
      <c r="H55" s="20"/>
      <c r="I55" s="20"/>
      <c r="J55" s="54"/>
    </row>
    <row r="56" spans="2:10" ht="20.100000000000001" customHeight="1" x14ac:dyDescent="0.2">
      <c r="B56" s="111" t="s">
        <v>84</v>
      </c>
      <c r="C56" s="112"/>
      <c r="D56" s="112"/>
      <c r="E56" s="112"/>
      <c r="F56" s="112"/>
      <c r="G56" s="112"/>
      <c r="H56" s="112"/>
      <c r="I56" s="112"/>
      <c r="J56" s="113"/>
    </row>
    <row r="57" spans="2:10" ht="5.0999999999999996" customHeight="1" x14ac:dyDescent="0.2">
      <c r="B57" s="55"/>
      <c r="C57" s="21"/>
      <c r="D57" s="22"/>
      <c r="E57" s="22"/>
      <c r="F57" s="22"/>
      <c r="G57" s="22"/>
      <c r="H57" s="22"/>
      <c r="I57" s="22"/>
      <c r="J57" s="56"/>
    </row>
    <row r="58" spans="2:10" ht="47.1" customHeight="1" x14ac:dyDescent="0.2">
      <c r="B58" s="96" t="s">
        <v>85</v>
      </c>
      <c r="C58" s="97"/>
      <c r="D58" s="97"/>
      <c r="E58" s="97"/>
      <c r="F58" s="97"/>
      <c r="G58" s="97"/>
      <c r="H58" s="97"/>
      <c r="I58" s="97"/>
      <c r="J58" s="98"/>
    </row>
    <row r="59" spans="2:10" ht="5.0999999999999996" customHeight="1" x14ac:dyDescent="0.2">
      <c r="B59" s="55"/>
      <c r="C59" s="21"/>
      <c r="D59" s="22"/>
      <c r="E59" s="22"/>
      <c r="F59" s="22"/>
      <c r="G59" s="22"/>
      <c r="H59" s="22"/>
      <c r="I59" s="22"/>
      <c r="J59" s="56"/>
    </row>
    <row r="60" spans="2:10" ht="20.100000000000001" customHeight="1" x14ac:dyDescent="0.2">
      <c r="B60" s="96" t="s">
        <v>67</v>
      </c>
      <c r="C60" s="97"/>
      <c r="D60" s="97"/>
      <c r="E60" s="97"/>
      <c r="F60" s="97"/>
      <c r="G60" s="97"/>
      <c r="H60" s="97"/>
      <c r="I60" s="97"/>
      <c r="J60" s="98"/>
    </row>
    <row r="61" spans="2:10" ht="5.0999999999999996" customHeight="1" x14ac:dyDescent="0.2">
      <c r="B61" s="55"/>
      <c r="C61" s="21"/>
      <c r="D61" s="22"/>
      <c r="E61" s="22"/>
      <c r="F61" s="22"/>
      <c r="G61" s="22"/>
      <c r="H61" s="22"/>
      <c r="I61" s="22"/>
      <c r="J61" s="56"/>
    </row>
    <row r="62" spans="2:10" ht="20.100000000000001" customHeight="1" x14ac:dyDescent="0.2">
      <c r="B62" s="96" t="s">
        <v>68</v>
      </c>
      <c r="C62" s="97"/>
      <c r="D62" s="97"/>
      <c r="E62" s="97"/>
      <c r="F62" s="97"/>
      <c r="G62" s="97"/>
      <c r="H62" s="97"/>
      <c r="I62" s="97"/>
      <c r="J62" s="98"/>
    </row>
    <row r="63" spans="2:10" ht="5.0999999999999996" customHeight="1" x14ac:dyDescent="0.2">
      <c r="B63" s="55"/>
      <c r="C63" s="21"/>
      <c r="D63" s="22"/>
      <c r="E63" s="22"/>
      <c r="F63" s="22"/>
      <c r="G63" s="22"/>
      <c r="H63" s="22"/>
      <c r="I63" s="22"/>
      <c r="J63" s="56"/>
    </row>
    <row r="64" spans="2:10" ht="20.100000000000001" customHeight="1" x14ac:dyDescent="0.2">
      <c r="B64" s="96" t="s">
        <v>69</v>
      </c>
      <c r="C64" s="97"/>
      <c r="D64" s="97"/>
      <c r="E64" s="97"/>
      <c r="F64" s="97"/>
      <c r="G64" s="97"/>
      <c r="H64" s="97"/>
      <c r="I64" s="97"/>
      <c r="J64" s="98"/>
    </row>
    <row r="65" spans="2:10" ht="5.0999999999999996" customHeight="1" x14ac:dyDescent="0.2">
      <c r="B65" s="85"/>
      <c r="C65" s="57"/>
      <c r="D65" s="57"/>
      <c r="E65" s="57"/>
      <c r="F65" s="57"/>
      <c r="G65" s="57"/>
      <c r="H65" s="57"/>
      <c r="I65" s="57"/>
      <c r="J65" s="58"/>
    </row>
  </sheetData>
  <mergeCells count="34">
    <mergeCell ref="B58:J58"/>
    <mergeCell ref="B60:J60"/>
    <mergeCell ref="B62:J62"/>
    <mergeCell ref="B64:J64"/>
    <mergeCell ref="B48:I48"/>
    <mergeCell ref="B49:I49"/>
    <mergeCell ref="B50:I50"/>
    <mergeCell ref="B51:I51"/>
    <mergeCell ref="B52:I52"/>
    <mergeCell ref="B56:J56"/>
    <mergeCell ref="B35:I35"/>
    <mergeCell ref="B38:I38"/>
    <mergeCell ref="B39:J39"/>
    <mergeCell ref="B40:I40"/>
    <mergeCell ref="B46:I46"/>
    <mergeCell ref="B47:I47"/>
    <mergeCell ref="B27:I27"/>
    <mergeCell ref="B28:I28"/>
    <mergeCell ref="B29:I29"/>
    <mergeCell ref="B30:I30"/>
    <mergeCell ref="B31:J31"/>
    <mergeCell ref="B32:I32"/>
    <mergeCell ref="B13:I13"/>
    <mergeCell ref="B14:I14"/>
    <mergeCell ref="B19:I19"/>
    <mergeCell ref="B20:I20"/>
    <mergeCell ref="B25:I25"/>
    <mergeCell ref="B26:I26"/>
    <mergeCell ref="B2:J2"/>
    <mergeCell ref="B3:J3"/>
    <mergeCell ref="B4:I4"/>
    <mergeCell ref="B5:J5"/>
    <mergeCell ref="B7:J7"/>
    <mergeCell ref="B8:I8"/>
  </mergeCells>
  <printOptions horizontalCentered="1"/>
  <pageMargins left="0" right="0" top="1.5748031496062993" bottom="0.39370078740157483" header="0.39370078740157483" footer="0"/>
  <pageSetup paperSize="9" scale="45" orientation="portrait" r:id="rId1"/>
  <headerFooter alignWithMargins="0"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799CA-474C-48C6-9F35-60E66A773298}">
  <sheetPr>
    <tabColor rgb="FF7030A0"/>
  </sheetPr>
  <dimension ref="B2:K65"/>
  <sheetViews>
    <sheetView showGridLines="0" showZeros="0" view="pageBreakPreview" topLeftCell="A25" zoomScaleSheetLayoutView="100" workbookViewId="0">
      <selection activeCell="B19" sqref="B19:I19"/>
    </sheetView>
  </sheetViews>
  <sheetFormatPr defaultColWidth="9.140625" defaultRowHeight="12.75" x14ac:dyDescent="0.2"/>
  <cols>
    <col min="1" max="1" width="1.7109375" style="1" customWidth="1"/>
    <col min="2" max="2" width="60.7109375" style="1" customWidth="1"/>
    <col min="3" max="3" width="10.7109375" style="1" customWidth="1"/>
    <col min="4" max="6" width="10.7109375" style="3" customWidth="1"/>
    <col min="7" max="9" width="20.7109375" style="3" customWidth="1"/>
    <col min="10" max="10" width="25.5703125" style="1" customWidth="1"/>
    <col min="11" max="11" width="11.7109375" style="1" customWidth="1"/>
    <col min="12" max="16384" width="9.140625" style="1"/>
  </cols>
  <sheetData>
    <row r="2" spans="2:10" ht="17.25" x14ac:dyDescent="0.2">
      <c r="B2" s="135" t="s">
        <v>76</v>
      </c>
      <c r="C2" s="135"/>
      <c r="D2" s="135"/>
      <c r="E2" s="135"/>
      <c r="F2" s="135"/>
      <c r="G2" s="135"/>
      <c r="H2" s="135"/>
      <c r="I2" s="135"/>
      <c r="J2" s="135"/>
    </row>
    <row r="3" spans="2:10" ht="17.25" x14ac:dyDescent="0.2">
      <c r="B3" s="99"/>
      <c r="C3" s="100"/>
      <c r="D3" s="100"/>
      <c r="E3" s="100"/>
      <c r="F3" s="100"/>
      <c r="G3" s="100"/>
      <c r="H3" s="100"/>
      <c r="I3" s="100"/>
      <c r="J3" s="101"/>
    </row>
    <row r="4" spans="2:10" ht="60" customHeight="1" x14ac:dyDescent="0.2">
      <c r="B4" s="136" t="s">
        <v>89</v>
      </c>
      <c r="C4" s="136"/>
      <c r="D4" s="136"/>
      <c r="E4" s="136"/>
      <c r="F4" s="136"/>
      <c r="G4" s="136"/>
      <c r="H4" s="136"/>
      <c r="I4" s="136"/>
      <c r="J4" s="45" t="s">
        <v>82</v>
      </c>
    </row>
    <row r="5" spans="2:10" ht="15" x14ac:dyDescent="0.2">
      <c r="B5" s="102"/>
      <c r="C5" s="103"/>
      <c r="D5" s="103"/>
      <c r="E5" s="103"/>
      <c r="F5" s="103"/>
      <c r="G5" s="103"/>
      <c r="H5" s="103"/>
      <c r="I5" s="103"/>
      <c r="J5" s="104"/>
    </row>
    <row r="6" spans="2:10" s="75" customFormat="1" ht="30" x14ac:dyDescent="0.2">
      <c r="B6" s="23" t="s">
        <v>5</v>
      </c>
      <c r="C6" s="24" t="s">
        <v>3</v>
      </c>
      <c r="D6" s="9" t="s">
        <v>15</v>
      </c>
      <c r="E6" s="9" t="s">
        <v>12</v>
      </c>
      <c r="F6" s="9" t="s">
        <v>14</v>
      </c>
      <c r="G6" s="9" t="s">
        <v>11</v>
      </c>
      <c r="H6" s="34" t="s">
        <v>13</v>
      </c>
      <c r="I6" s="25" t="s">
        <v>16</v>
      </c>
      <c r="J6" s="23" t="s">
        <v>17</v>
      </c>
    </row>
    <row r="7" spans="2:10" s="82" customFormat="1" ht="15" x14ac:dyDescent="0.2">
      <c r="B7" s="132" t="s">
        <v>9</v>
      </c>
      <c r="C7" s="133"/>
      <c r="D7" s="133"/>
      <c r="E7" s="133"/>
      <c r="F7" s="133"/>
      <c r="G7" s="133"/>
      <c r="H7" s="133"/>
      <c r="I7" s="133"/>
      <c r="J7" s="134"/>
    </row>
    <row r="8" spans="2:10" s="2" customFormat="1" ht="15" x14ac:dyDescent="0.2">
      <c r="B8" s="117" t="s">
        <v>4</v>
      </c>
      <c r="C8" s="118"/>
      <c r="D8" s="118"/>
      <c r="E8" s="118"/>
      <c r="F8" s="118"/>
      <c r="G8" s="118"/>
      <c r="H8" s="118"/>
      <c r="I8" s="119"/>
      <c r="J8" s="10">
        <f>I8*D8</f>
        <v>0</v>
      </c>
    </row>
    <row r="9" spans="2:10" ht="15" x14ac:dyDescent="0.2">
      <c r="B9" s="11" t="s">
        <v>49</v>
      </c>
      <c r="C9" s="12" t="s">
        <v>12</v>
      </c>
      <c r="D9" s="13">
        <v>1</v>
      </c>
      <c r="E9" s="13">
        <v>1</v>
      </c>
      <c r="F9" s="13">
        <v>1</v>
      </c>
      <c r="G9" s="13">
        <v>8</v>
      </c>
      <c r="H9" s="13">
        <f>D9*E9*F9/30*G9/8</f>
        <v>3.3333333333333333E-2</v>
      </c>
      <c r="I9" s="46">
        <v>13163.74</v>
      </c>
      <c r="J9" s="46">
        <f>H9*I9</f>
        <v>438.79133333333334</v>
      </c>
    </row>
    <row r="10" spans="2:10" ht="15" x14ac:dyDescent="0.2">
      <c r="B10" s="11" t="s">
        <v>54</v>
      </c>
      <c r="C10" s="12" t="s">
        <v>12</v>
      </c>
      <c r="D10" s="13">
        <v>1</v>
      </c>
      <c r="E10" s="13">
        <v>1</v>
      </c>
      <c r="F10" s="13">
        <v>4</v>
      </c>
      <c r="G10" s="13">
        <v>8</v>
      </c>
      <c r="H10" s="13">
        <f>D10*E10*F10/30*G10/8</f>
        <v>0.13333333333333333</v>
      </c>
      <c r="I10" s="46">
        <v>12903</v>
      </c>
      <c r="J10" s="46">
        <f>H10*I10</f>
        <v>1720.3999999999999</v>
      </c>
    </row>
    <row r="11" spans="2:10" s="5" customFormat="1" ht="15" x14ac:dyDescent="0.2">
      <c r="B11" s="137" t="s">
        <v>88</v>
      </c>
      <c r="C11" s="12" t="s">
        <v>12</v>
      </c>
      <c r="D11" s="13">
        <v>1</v>
      </c>
      <c r="E11" s="13">
        <v>1</v>
      </c>
      <c r="F11" s="13">
        <v>4</v>
      </c>
      <c r="G11" s="13">
        <v>8</v>
      </c>
      <c r="H11" s="13">
        <f>D11*E11*F11/30*G11/8</f>
        <v>0.13333333333333333</v>
      </c>
      <c r="I11" s="46">
        <v>12903</v>
      </c>
      <c r="J11" s="46">
        <f>H11*I11</f>
        <v>1720.3999999999999</v>
      </c>
    </row>
    <row r="12" spans="2:10" s="5" customFormat="1" ht="15" x14ac:dyDescent="0.2">
      <c r="B12" s="137"/>
      <c r="C12" s="138"/>
      <c r="D12" s="139"/>
      <c r="E12" s="139"/>
      <c r="F12" s="139"/>
      <c r="G12" s="139"/>
      <c r="H12" s="139"/>
      <c r="I12" s="140"/>
      <c r="J12" s="46"/>
    </row>
    <row r="13" spans="2:10" ht="15" x14ac:dyDescent="0.2">
      <c r="B13" s="126" t="s">
        <v>25</v>
      </c>
      <c r="C13" s="127"/>
      <c r="D13" s="127"/>
      <c r="E13" s="127"/>
      <c r="F13" s="127"/>
      <c r="G13" s="127"/>
      <c r="H13" s="127"/>
      <c r="I13" s="128"/>
      <c r="J13" s="14">
        <f>SUM(J9:J11)</f>
        <v>3879.5913333333328</v>
      </c>
    </row>
    <row r="14" spans="2:10" s="2" customFormat="1" ht="15" x14ac:dyDescent="0.2">
      <c r="B14" s="117" t="s">
        <v>8</v>
      </c>
      <c r="C14" s="118"/>
      <c r="D14" s="118"/>
      <c r="E14" s="118"/>
      <c r="F14" s="118"/>
      <c r="G14" s="118"/>
      <c r="H14" s="118"/>
      <c r="I14" s="119"/>
      <c r="J14" s="33"/>
    </row>
    <row r="15" spans="2:10" ht="15" x14ac:dyDescent="0.2">
      <c r="B15" s="11" t="s">
        <v>52</v>
      </c>
      <c r="C15" s="12" t="s">
        <v>12</v>
      </c>
      <c r="D15" s="13">
        <v>1</v>
      </c>
      <c r="E15" s="13">
        <v>1</v>
      </c>
      <c r="F15" s="13">
        <v>1</v>
      </c>
      <c r="G15" s="13">
        <v>8</v>
      </c>
      <c r="H15" s="13">
        <f>D15*E15*F15/30*G15/8</f>
        <v>3.3333333333333333E-2</v>
      </c>
      <c r="I15" s="46">
        <v>3242.89</v>
      </c>
      <c r="J15" s="46">
        <f>H15*I15</f>
        <v>108.09633333333333</v>
      </c>
    </row>
    <row r="16" spans="2:10" ht="15" x14ac:dyDescent="0.2">
      <c r="B16" s="11" t="s">
        <v>47</v>
      </c>
      <c r="C16" s="12" t="s">
        <v>12</v>
      </c>
      <c r="D16" s="13">
        <v>1</v>
      </c>
      <c r="E16" s="13">
        <v>1</v>
      </c>
      <c r="F16" s="13">
        <v>1</v>
      </c>
      <c r="G16" s="13">
        <v>8</v>
      </c>
      <c r="H16" s="13">
        <f>D16*E16*F16/30*G16/8</f>
        <v>3.3333333333333333E-2</v>
      </c>
      <c r="I16" s="46">
        <v>2516.19</v>
      </c>
      <c r="J16" s="46">
        <f>H16*I16</f>
        <v>83.873000000000005</v>
      </c>
    </row>
    <row r="17" spans="2:11" ht="15" x14ac:dyDescent="0.2">
      <c r="B17" s="11" t="s">
        <v>58</v>
      </c>
      <c r="C17" s="12" t="s">
        <v>12</v>
      </c>
      <c r="D17" s="13">
        <v>1</v>
      </c>
      <c r="E17" s="13">
        <v>1</v>
      </c>
      <c r="F17" s="13">
        <v>1</v>
      </c>
      <c r="G17" s="13">
        <v>8</v>
      </c>
      <c r="H17" s="13">
        <f>D17*E17*F17/30*G17/8</f>
        <v>3.3333333333333333E-2</v>
      </c>
      <c r="I17" s="46">
        <v>2920.29</v>
      </c>
      <c r="J17" s="46">
        <f>H17*I17</f>
        <v>97.343000000000004</v>
      </c>
    </row>
    <row r="18" spans="2:11" s="5" customFormat="1" ht="15" hidden="1" x14ac:dyDescent="0.2">
      <c r="B18" s="11" t="s">
        <v>50</v>
      </c>
      <c r="C18" s="12" t="s">
        <v>12</v>
      </c>
      <c r="D18" s="13">
        <v>1</v>
      </c>
      <c r="E18" s="13"/>
      <c r="F18" s="13">
        <v>0</v>
      </c>
      <c r="G18" s="13">
        <v>8</v>
      </c>
      <c r="H18" s="13">
        <f>D18*E18*F18/30*G18/8</f>
        <v>0</v>
      </c>
      <c r="I18" s="46">
        <v>2413.91</v>
      </c>
      <c r="J18" s="46">
        <f>H18*I18</f>
        <v>0</v>
      </c>
      <c r="K18" s="77"/>
    </row>
    <row r="19" spans="2:11" ht="15" x14ac:dyDescent="0.2">
      <c r="B19" s="126" t="s">
        <v>26</v>
      </c>
      <c r="C19" s="127"/>
      <c r="D19" s="127"/>
      <c r="E19" s="127"/>
      <c r="F19" s="127"/>
      <c r="G19" s="127"/>
      <c r="H19" s="127"/>
      <c r="I19" s="128"/>
      <c r="J19" s="14">
        <f>SUM(J15:J18)</f>
        <v>289.31233333333336</v>
      </c>
    </row>
    <row r="20" spans="2:11" ht="15" x14ac:dyDescent="0.2">
      <c r="B20" s="117" t="s">
        <v>2</v>
      </c>
      <c r="C20" s="118"/>
      <c r="D20" s="118"/>
      <c r="E20" s="118"/>
      <c r="F20" s="118"/>
      <c r="G20" s="118"/>
      <c r="H20" s="118"/>
      <c r="I20" s="119"/>
      <c r="J20" s="10">
        <f>I20*D20</f>
        <v>0</v>
      </c>
    </row>
    <row r="21" spans="2:11" s="2" customFormat="1" ht="15" hidden="1" x14ac:dyDescent="0.2">
      <c r="B21" s="11" t="s">
        <v>53</v>
      </c>
      <c r="C21" s="12" t="s">
        <v>12</v>
      </c>
      <c r="D21" s="13">
        <v>1</v>
      </c>
      <c r="E21" s="13">
        <v>1</v>
      </c>
      <c r="F21" s="13">
        <v>0</v>
      </c>
      <c r="G21" s="13">
        <v>8</v>
      </c>
      <c r="H21" s="13">
        <f>D21*E21*F21/30*G21/8</f>
        <v>0</v>
      </c>
      <c r="I21" s="46">
        <v>1914.95</v>
      </c>
      <c r="J21" s="46">
        <f>H21*I21</f>
        <v>0</v>
      </c>
    </row>
    <row r="22" spans="2:11" ht="15" x14ac:dyDescent="0.2">
      <c r="B22" s="11" t="s">
        <v>45</v>
      </c>
      <c r="C22" s="12" t="s">
        <v>12</v>
      </c>
      <c r="D22" s="13">
        <v>1</v>
      </c>
      <c r="E22" s="13">
        <v>1</v>
      </c>
      <c r="F22" s="13">
        <v>1</v>
      </c>
      <c r="G22" s="13">
        <v>8</v>
      </c>
      <c r="H22" s="13">
        <f>D22*E22*F22/30*G22/8</f>
        <v>3.3333333333333333E-2</v>
      </c>
      <c r="I22" s="46">
        <v>1639.47</v>
      </c>
      <c r="J22" s="46">
        <f>H22*I22</f>
        <v>54.649000000000001</v>
      </c>
    </row>
    <row r="23" spans="2:11" s="5" customFormat="1" ht="15" hidden="1" x14ac:dyDescent="0.2">
      <c r="B23" s="11" t="s">
        <v>51</v>
      </c>
      <c r="C23" s="12" t="s">
        <v>12</v>
      </c>
      <c r="D23" s="13">
        <v>2</v>
      </c>
      <c r="E23" s="13">
        <v>1</v>
      </c>
      <c r="F23" s="13">
        <v>0</v>
      </c>
      <c r="G23" s="13">
        <v>8</v>
      </c>
      <c r="H23" s="13">
        <f>D23*E23*F23/30*G23/8</f>
        <v>0</v>
      </c>
      <c r="I23" s="46">
        <v>1810.44</v>
      </c>
      <c r="J23" s="46">
        <f>H23*I23</f>
        <v>0</v>
      </c>
      <c r="K23" s="77"/>
    </row>
    <row r="24" spans="2:11" ht="15" x14ac:dyDescent="0.2">
      <c r="B24" s="11" t="s">
        <v>46</v>
      </c>
      <c r="C24" s="12" t="s">
        <v>12</v>
      </c>
      <c r="D24" s="13">
        <v>1</v>
      </c>
      <c r="E24" s="13">
        <v>1</v>
      </c>
      <c r="F24" s="13">
        <v>1</v>
      </c>
      <c r="G24" s="13">
        <v>8</v>
      </c>
      <c r="H24" s="13">
        <f>D24*E24*F24/30*G24/8</f>
        <v>3.3333333333333333E-2</v>
      </c>
      <c r="I24" s="46">
        <v>2131.79</v>
      </c>
      <c r="J24" s="46">
        <f>H24*I24</f>
        <v>71.059666666666658</v>
      </c>
      <c r="K24" s="77"/>
    </row>
    <row r="25" spans="2:11" ht="15" x14ac:dyDescent="0.2">
      <c r="B25" s="126" t="s">
        <v>27</v>
      </c>
      <c r="C25" s="127"/>
      <c r="D25" s="127"/>
      <c r="E25" s="127"/>
      <c r="F25" s="127"/>
      <c r="G25" s="127"/>
      <c r="H25" s="127"/>
      <c r="I25" s="128"/>
      <c r="J25" s="14">
        <f>SUM(J21:J24)</f>
        <v>125.70866666666666</v>
      </c>
    </row>
    <row r="26" spans="2:11" ht="15" x14ac:dyDescent="0.2">
      <c r="B26" s="126" t="s">
        <v>28</v>
      </c>
      <c r="C26" s="127"/>
      <c r="D26" s="127"/>
      <c r="E26" s="127"/>
      <c r="F26" s="127"/>
      <c r="G26" s="127"/>
      <c r="H26" s="127"/>
      <c r="I26" s="128"/>
      <c r="J26" s="14">
        <f>J13+J19+J25</f>
        <v>4294.6123333333326</v>
      </c>
    </row>
    <row r="27" spans="2:11" s="83" customFormat="1" ht="15" x14ac:dyDescent="0.2">
      <c r="B27" s="105" t="s">
        <v>64</v>
      </c>
      <c r="C27" s="106"/>
      <c r="D27" s="106"/>
      <c r="E27" s="106"/>
      <c r="F27" s="106"/>
      <c r="G27" s="106"/>
      <c r="H27" s="106"/>
      <c r="I27" s="107"/>
      <c r="J27" s="15">
        <f>J26*70%</f>
        <v>3006.2286333333327</v>
      </c>
    </row>
    <row r="28" spans="2:11" ht="15" x14ac:dyDescent="0.2">
      <c r="B28" s="105" t="s">
        <v>29</v>
      </c>
      <c r="C28" s="106"/>
      <c r="D28" s="106"/>
      <c r="E28" s="106"/>
      <c r="F28" s="106"/>
      <c r="G28" s="106"/>
      <c r="H28" s="106"/>
      <c r="I28" s="107"/>
      <c r="J28" s="15">
        <f>J26+J27</f>
        <v>7300.8409666666648</v>
      </c>
    </row>
    <row r="29" spans="2:11" s="84" customFormat="1" ht="15" x14ac:dyDescent="0.2">
      <c r="B29" s="129" t="s">
        <v>65</v>
      </c>
      <c r="C29" s="130"/>
      <c r="D29" s="130"/>
      <c r="E29" s="130"/>
      <c r="F29" s="130"/>
      <c r="G29" s="130"/>
      <c r="H29" s="130"/>
      <c r="I29" s="131"/>
      <c r="J29" s="16">
        <f>J28*20%</f>
        <v>1460.168193333333</v>
      </c>
    </row>
    <row r="30" spans="2:11" s="84" customFormat="1" ht="15" x14ac:dyDescent="0.2">
      <c r="B30" s="129" t="s">
        <v>30</v>
      </c>
      <c r="C30" s="130"/>
      <c r="D30" s="130"/>
      <c r="E30" s="130"/>
      <c r="F30" s="130"/>
      <c r="G30" s="130"/>
      <c r="H30" s="130"/>
      <c r="I30" s="131"/>
      <c r="J30" s="16">
        <f>J28+J29</f>
        <v>8761.0091599999978</v>
      </c>
    </row>
    <row r="31" spans="2:11" s="76" customFormat="1" ht="15" x14ac:dyDescent="0.2">
      <c r="B31" s="132" t="s">
        <v>10</v>
      </c>
      <c r="C31" s="133"/>
      <c r="D31" s="133"/>
      <c r="E31" s="133"/>
      <c r="F31" s="133"/>
      <c r="G31" s="133"/>
      <c r="H31" s="133"/>
      <c r="I31" s="133"/>
      <c r="J31" s="134"/>
    </row>
    <row r="32" spans="2:11" s="2" customFormat="1" ht="15" x14ac:dyDescent="0.2">
      <c r="B32" s="117" t="s">
        <v>7</v>
      </c>
      <c r="C32" s="118"/>
      <c r="D32" s="118"/>
      <c r="E32" s="118"/>
      <c r="F32" s="118"/>
      <c r="G32" s="118"/>
      <c r="H32" s="118"/>
      <c r="I32" s="119"/>
      <c r="J32" s="10"/>
    </row>
    <row r="33" spans="2:11" s="5" customFormat="1" ht="30" x14ac:dyDescent="0.2">
      <c r="B33" s="17" t="s">
        <v>70</v>
      </c>
      <c r="C33" s="12" t="s">
        <v>44</v>
      </c>
      <c r="D33" s="13">
        <v>1</v>
      </c>
      <c r="E33" s="13">
        <v>1</v>
      </c>
      <c r="F33" s="13">
        <v>1</v>
      </c>
      <c r="G33" s="13">
        <f>2*2</f>
        <v>4</v>
      </c>
      <c r="H33" s="13">
        <f>D33*E33*F33*G33</f>
        <v>4</v>
      </c>
      <c r="I33" s="52">
        <v>78.47</v>
      </c>
      <c r="J33" s="46">
        <f>H33*I33</f>
        <v>313.88</v>
      </c>
      <c r="K33" s="77"/>
    </row>
    <row r="34" spans="2:11" s="5" customFormat="1" ht="30" x14ac:dyDescent="0.2">
      <c r="B34" s="17" t="s">
        <v>71</v>
      </c>
      <c r="C34" s="12" t="s">
        <v>44</v>
      </c>
      <c r="D34" s="13">
        <v>1</v>
      </c>
      <c r="E34" s="13">
        <v>1</v>
      </c>
      <c r="F34" s="13">
        <v>1</v>
      </c>
      <c r="G34" s="13">
        <f>8-G33</f>
        <v>4</v>
      </c>
      <c r="H34" s="13">
        <f>D34*E34*F34*G34</f>
        <v>4</v>
      </c>
      <c r="I34" s="52">
        <v>22.75</v>
      </c>
      <c r="J34" s="46">
        <f>H34*I34</f>
        <v>91</v>
      </c>
    </row>
    <row r="35" spans="2:11" s="2" customFormat="1" ht="15" x14ac:dyDescent="0.2">
      <c r="B35" s="117" t="s">
        <v>42</v>
      </c>
      <c r="C35" s="118"/>
      <c r="D35" s="118"/>
      <c r="E35" s="118"/>
      <c r="F35" s="118"/>
      <c r="G35" s="118"/>
      <c r="H35" s="118"/>
      <c r="I35" s="119"/>
      <c r="J35" s="10"/>
    </row>
    <row r="36" spans="2:11" s="5" customFormat="1" ht="15" x14ac:dyDescent="0.2">
      <c r="B36" s="17" t="s">
        <v>48</v>
      </c>
      <c r="C36" s="12" t="s">
        <v>12</v>
      </c>
      <c r="D36" s="13">
        <v>1</v>
      </c>
      <c r="E36" s="13">
        <v>1</v>
      </c>
      <c r="F36" s="13">
        <v>1</v>
      </c>
      <c r="G36" s="13">
        <v>8</v>
      </c>
      <c r="H36" s="13">
        <f>D36*E36*F36/30*G36/8</f>
        <v>3.3333333333333333E-2</v>
      </c>
      <c r="I36" s="46">
        <v>4674.3999999999996</v>
      </c>
      <c r="J36" s="46">
        <f>H36*I36</f>
        <v>155.81333333333333</v>
      </c>
      <c r="K36" s="77"/>
    </row>
    <row r="37" spans="2:11" s="5" customFormat="1" ht="15" hidden="1" x14ac:dyDescent="0.2">
      <c r="B37" s="17" t="s">
        <v>72</v>
      </c>
      <c r="C37" s="12" t="s">
        <v>12</v>
      </c>
      <c r="D37" s="13">
        <v>1</v>
      </c>
      <c r="E37" s="13"/>
      <c r="F37" s="13">
        <v>1</v>
      </c>
      <c r="G37" s="13">
        <v>8</v>
      </c>
      <c r="H37" s="13">
        <f>D37*E37*F37/30*G37/8</f>
        <v>0</v>
      </c>
      <c r="I37" s="46">
        <v>3458.86</v>
      </c>
      <c r="J37" s="46">
        <f>H37*I37</f>
        <v>0</v>
      </c>
    </row>
    <row r="38" spans="2:11" s="4" customFormat="1" ht="15" x14ac:dyDescent="0.2">
      <c r="B38" s="120" t="s">
        <v>31</v>
      </c>
      <c r="C38" s="121"/>
      <c r="D38" s="121"/>
      <c r="E38" s="121"/>
      <c r="F38" s="121"/>
      <c r="G38" s="121"/>
      <c r="H38" s="121"/>
      <c r="I38" s="122"/>
      <c r="J38" s="18">
        <f>J33+J34+J36+J37</f>
        <v>560.69333333333338</v>
      </c>
    </row>
    <row r="39" spans="2:11" s="78" customFormat="1" ht="15" x14ac:dyDescent="0.2">
      <c r="B39" s="114" t="s">
        <v>74</v>
      </c>
      <c r="C39" s="115"/>
      <c r="D39" s="115"/>
      <c r="E39" s="115"/>
      <c r="F39" s="115"/>
      <c r="G39" s="115"/>
      <c r="H39" s="115"/>
      <c r="I39" s="115"/>
      <c r="J39" s="116"/>
    </row>
    <row r="40" spans="2:11" s="79" customFormat="1" ht="15" x14ac:dyDescent="0.2">
      <c r="B40" s="117" t="s">
        <v>73</v>
      </c>
      <c r="C40" s="118"/>
      <c r="D40" s="118"/>
      <c r="E40" s="118"/>
      <c r="F40" s="118"/>
      <c r="G40" s="118"/>
      <c r="H40" s="118"/>
      <c r="I40" s="119"/>
      <c r="J40" s="8"/>
    </row>
    <row r="41" spans="2:11" s="79" customFormat="1" ht="15" x14ac:dyDescent="0.25">
      <c r="B41" s="35" t="s">
        <v>18</v>
      </c>
      <c r="C41" s="28" t="s">
        <v>6</v>
      </c>
      <c r="D41" s="29">
        <v>200</v>
      </c>
      <c r="E41" s="30" t="s">
        <v>24</v>
      </c>
      <c r="F41" s="30" t="s">
        <v>24</v>
      </c>
      <c r="G41" s="30" t="s">
        <v>24</v>
      </c>
      <c r="H41" s="30" t="s">
        <v>24</v>
      </c>
      <c r="I41" s="31">
        <v>0.5</v>
      </c>
      <c r="J41" s="32">
        <f>D41*I41</f>
        <v>100</v>
      </c>
    </row>
    <row r="42" spans="2:11" s="79" customFormat="1" ht="15" x14ac:dyDescent="0.25">
      <c r="B42" s="35" t="s">
        <v>19</v>
      </c>
      <c r="C42" s="28" t="s">
        <v>6</v>
      </c>
      <c r="D42" s="29">
        <v>50</v>
      </c>
      <c r="E42" s="30" t="s">
        <v>24</v>
      </c>
      <c r="F42" s="30" t="s">
        <v>24</v>
      </c>
      <c r="G42" s="30" t="s">
        <v>24</v>
      </c>
      <c r="H42" s="30" t="s">
        <v>24</v>
      </c>
      <c r="I42" s="31">
        <v>1.5</v>
      </c>
      <c r="J42" s="32">
        <f t="shared" ref="J42:J45" si="0">D42*I42</f>
        <v>75</v>
      </c>
    </row>
    <row r="43" spans="2:11" s="79" customFormat="1" ht="15" x14ac:dyDescent="0.25">
      <c r="B43" s="35" t="s">
        <v>20</v>
      </c>
      <c r="C43" s="28" t="s">
        <v>6</v>
      </c>
      <c r="D43" s="29">
        <f>5*2</f>
        <v>10</v>
      </c>
      <c r="E43" s="30" t="s">
        <v>24</v>
      </c>
      <c r="F43" s="30" t="s">
        <v>24</v>
      </c>
      <c r="G43" s="30" t="s">
        <v>24</v>
      </c>
      <c r="H43" s="30" t="s">
        <v>24</v>
      </c>
      <c r="I43" s="31">
        <v>1.5</v>
      </c>
      <c r="J43" s="32">
        <f t="shared" si="0"/>
        <v>15</v>
      </c>
    </row>
    <row r="44" spans="2:11" s="79" customFormat="1" ht="15" x14ac:dyDescent="0.25">
      <c r="B44" s="35" t="s">
        <v>21</v>
      </c>
      <c r="C44" s="28" t="s">
        <v>6</v>
      </c>
      <c r="D44" s="29">
        <v>10</v>
      </c>
      <c r="E44" s="30" t="s">
        <v>24</v>
      </c>
      <c r="F44" s="30" t="s">
        <v>24</v>
      </c>
      <c r="G44" s="30" t="s">
        <v>24</v>
      </c>
      <c r="H44" s="30" t="s">
        <v>24</v>
      </c>
      <c r="I44" s="31">
        <v>3.5</v>
      </c>
      <c r="J44" s="32">
        <f t="shared" si="0"/>
        <v>35</v>
      </c>
    </row>
    <row r="45" spans="2:11" s="79" customFormat="1" ht="15" x14ac:dyDescent="0.25">
      <c r="B45" s="35" t="s">
        <v>23</v>
      </c>
      <c r="C45" s="28" t="s">
        <v>22</v>
      </c>
      <c r="D45" s="29">
        <v>10</v>
      </c>
      <c r="E45" s="30" t="s">
        <v>24</v>
      </c>
      <c r="F45" s="30" t="s">
        <v>24</v>
      </c>
      <c r="G45" s="30" t="s">
        <v>24</v>
      </c>
      <c r="H45" s="30" t="s">
        <v>24</v>
      </c>
      <c r="I45" s="31">
        <v>10</v>
      </c>
      <c r="J45" s="32">
        <f t="shared" si="0"/>
        <v>100</v>
      </c>
    </row>
    <row r="46" spans="2:11" s="4" customFormat="1" ht="15" x14ac:dyDescent="0.2">
      <c r="B46" s="120" t="s">
        <v>32</v>
      </c>
      <c r="C46" s="121"/>
      <c r="D46" s="121"/>
      <c r="E46" s="121"/>
      <c r="F46" s="121"/>
      <c r="G46" s="121"/>
      <c r="H46" s="121"/>
      <c r="I46" s="122"/>
      <c r="J46" s="18">
        <f>SUM(J41:J45)</f>
        <v>325</v>
      </c>
    </row>
    <row r="47" spans="2:11" ht="15" x14ac:dyDescent="0.2">
      <c r="B47" s="123" t="s">
        <v>33</v>
      </c>
      <c r="C47" s="124"/>
      <c r="D47" s="124"/>
      <c r="E47" s="124"/>
      <c r="F47" s="124"/>
      <c r="G47" s="124"/>
      <c r="H47" s="124"/>
      <c r="I47" s="125"/>
      <c r="J47" s="26">
        <f>J30+J38+J46</f>
        <v>9646.7024933333305</v>
      </c>
    </row>
    <row r="48" spans="2:11" s="83" customFormat="1" ht="15" x14ac:dyDescent="0.2">
      <c r="B48" s="105" t="s">
        <v>66</v>
      </c>
      <c r="C48" s="106"/>
      <c r="D48" s="106"/>
      <c r="E48" s="106"/>
      <c r="F48" s="106"/>
      <c r="G48" s="106"/>
      <c r="H48" s="106"/>
      <c r="I48" s="107"/>
      <c r="J48" s="15">
        <f>J47*12%</f>
        <v>1157.6042991999996</v>
      </c>
    </row>
    <row r="49" spans="2:10" ht="15" x14ac:dyDescent="0.2">
      <c r="B49" s="105" t="s">
        <v>34</v>
      </c>
      <c r="C49" s="106"/>
      <c r="D49" s="106"/>
      <c r="E49" s="106"/>
      <c r="F49" s="106"/>
      <c r="G49" s="106"/>
      <c r="H49" s="106"/>
      <c r="I49" s="107"/>
      <c r="J49" s="15">
        <f>J47+J48</f>
        <v>10804.306792533331</v>
      </c>
    </row>
    <row r="50" spans="2:10" s="83" customFormat="1" ht="15" x14ac:dyDescent="0.2">
      <c r="B50" s="105" t="s">
        <v>43</v>
      </c>
      <c r="C50" s="106"/>
      <c r="D50" s="106"/>
      <c r="E50" s="106"/>
      <c r="F50" s="106"/>
      <c r="G50" s="106"/>
      <c r="H50" s="106"/>
      <c r="I50" s="107"/>
      <c r="J50" s="15">
        <f>J49*9.469%</f>
        <v>1023.0598101849811</v>
      </c>
    </row>
    <row r="51" spans="2:10" ht="15" x14ac:dyDescent="0.2">
      <c r="B51" s="105" t="s">
        <v>35</v>
      </c>
      <c r="C51" s="106"/>
      <c r="D51" s="106"/>
      <c r="E51" s="106"/>
      <c r="F51" s="106"/>
      <c r="G51" s="106"/>
      <c r="H51" s="106"/>
      <c r="I51" s="107"/>
      <c r="J51" s="15">
        <f>J49+J50</f>
        <v>11827.366602718312</v>
      </c>
    </row>
    <row r="52" spans="2:10" ht="15" x14ac:dyDescent="0.2">
      <c r="B52" s="108" t="s">
        <v>36</v>
      </c>
      <c r="C52" s="109"/>
      <c r="D52" s="109"/>
      <c r="E52" s="109"/>
      <c r="F52" s="109"/>
      <c r="G52" s="109"/>
      <c r="H52" s="109"/>
      <c r="I52" s="110"/>
      <c r="J52" s="27">
        <f>ROUND(J51,2)</f>
        <v>11827.37</v>
      </c>
    </row>
    <row r="53" spans="2:10" ht="5.0999999999999996" customHeight="1" x14ac:dyDescent="0.2">
      <c r="B53" s="53"/>
      <c r="C53" s="19"/>
      <c r="D53" s="20"/>
      <c r="E53" s="20"/>
      <c r="F53" s="20"/>
      <c r="G53" s="20"/>
      <c r="H53" s="20"/>
      <c r="I53" s="20"/>
      <c r="J53" s="54"/>
    </row>
    <row r="54" spans="2:10" ht="20.100000000000001" customHeight="1" x14ac:dyDescent="0.2">
      <c r="B54" s="53" t="s">
        <v>37</v>
      </c>
      <c r="C54" s="19"/>
      <c r="D54" s="20"/>
      <c r="E54" s="20"/>
      <c r="F54" s="20"/>
      <c r="G54" s="20"/>
      <c r="H54" s="20"/>
      <c r="I54" s="20"/>
      <c r="J54" s="54"/>
    </row>
    <row r="55" spans="2:10" ht="5.0999999999999996" customHeight="1" x14ac:dyDescent="0.2">
      <c r="B55" s="53"/>
      <c r="C55" s="19"/>
      <c r="D55" s="20"/>
      <c r="E55" s="20"/>
      <c r="F55" s="20"/>
      <c r="G55" s="20"/>
      <c r="H55" s="20"/>
      <c r="I55" s="20"/>
      <c r="J55" s="54"/>
    </row>
    <row r="56" spans="2:10" ht="20.100000000000001" customHeight="1" x14ac:dyDescent="0.2">
      <c r="B56" s="111" t="s">
        <v>84</v>
      </c>
      <c r="C56" s="112"/>
      <c r="D56" s="112"/>
      <c r="E56" s="112"/>
      <c r="F56" s="112"/>
      <c r="G56" s="112"/>
      <c r="H56" s="112"/>
      <c r="I56" s="112"/>
      <c r="J56" s="113"/>
    </row>
    <row r="57" spans="2:10" ht="5.0999999999999996" customHeight="1" x14ac:dyDescent="0.2">
      <c r="B57" s="55"/>
      <c r="C57" s="21"/>
      <c r="D57" s="22"/>
      <c r="E57" s="22"/>
      <c r="F57" s="22"/>
      <c r="G57" s="22"/>
      <c r="H57" s="22"/>
      <c r="I57" s="22"/>
      <c r="J57" s="56"/>
    </row>
    <row r="58" spans="2:10" ht="47.1" customHeight="1" x14ac:dyDescent="0.2">
      <c r="B58" s="96" t="s">
        <v>85</v>
      </c>
      <c r="C58" s="97"/>
      <c r="D58" s="97"/>
      <c r="E58" s="97"/>
      <c r="F58" s="97"/>
      <c r="G58" s="97"/>
      <c r="H58" s="97"/>
      <c r="I58" s="97"/>
      <c r="J58" s="98"/>
    </row>
    <row r="59" spans="2:10" ht="5.0999999999999996" customHeight="1" x14ac:dyDescent="0.2">
      <c r="B59" s="55"/>
      <c r="C59" s="21"/>
      <c r="D59" s="22"/>
      <c r="E59" s="22"/>
      <c r="F59" s="22"/>
      <c r="G59" s="22"/>
      <c r="H59" s="22"/>
      <c r="I59" s="22"/>
      <c r="J59" s="56"/>
    </row>
    <row r="60" spans="2:10" ht="20.100000000000001" customHeight="1" x14ac:dyDescent="0.2">
      <c r="B60" s="96" t="s">
        <v>67</v>
      </c>
      <c r="C60" s="97"/>
      <c r="D60" s="97"/>
      <c r="E60" s="97"/>
      <c r="F60" s="97"/>
      <c r="G60" s="97"/>
      <c r="H60" s="97"/>
      <c r="I60" s="97"/>
      <c r="J60" s="98"/>
    </row>
    <row r="61" spans="2:10" ht="5.0999999999999996" customHeight="1" x14ac:dyDescent="0.2">
      <c r="B61" s="55"/>
      <c r="C61" s="21"/>
      <c r="D61" s="22"/>
      <c r="E61" s="22"/>
      <c r="F61" s="22"/>
      <c r="G61" s="22"/>
      <c r="H61" s="22"/>
      <c r="I61" s="22"/>
      <c r="J61" s="56"/>
    </row>
    <row r="62" spans="2:10" ht="20.100000000000001" customHeight="1" x14ac:dyDescent="0.2">
      <c r="B62" s="96" t="s">
        <v>68</v>
      </c>
      <c r="C62" s="97"/>
      <c r="D62" s="97"/>
      <c r="E62" s="97"/>
      <c r="F62" s="97"/>
      <c r="G62" s="97"/>
      <c r="H62" s="97"/>
      <c r="I62" s="97"/>
      <c r="J62" s="98"/>
    </row>
    <row r="63" spans="2:10" ht="5.0999999999999996" customHeight="1" x14ac:dyDescent="0.2">
      <c r="B63" s="55"/>
      <c r="C63" s="21"/>
      <c r="D63" s="22"/>
      <c r="E63" s="22"/>
      <c r="F63" s="22"/>
      <c r="G63" s="22"/>
      <c r="H63" s="22"/>
      <c r="I63" s="22"/>
      <c r="J63" s="56"/>
    </row>
    <row r="64" spans="2:10" ht="20.100000000000001" customHeight="1" x14ac:dyDescent="0.2">
      <c r="B64" s="96" t="s">
        <v>69</v>
      </c>
      <c r="C64" s="97"/>
      <c r="D64" s="97"/>
      <c r="E64" s="97"/>
      <c r="F64" s="97"/>
      <c r="G64" s="97"/>
      <c r="H64" s="97"/>
      <c r="I64" s="97"/>
      <c r="J64" s="98"/>
    </row>
    <row r="65" spans="2:10" ht="5.0999999999999996" customHeight="1" x14ac:dyDescent="0.2">
      <c r="B65" s="85"/>
      <c r="C65" s="57"/>
      <c r="D65" s="57"/>
      <c r="E65" s="57"/>
      <c r="F65" s="57"/>
      <c r="G65" s="57"/>
      <c r="H65" s="57"/>
      <c r="I65" s="57"/>
      <c r="J65" s="58"/>
    </row>
  </sheetData>
  <mergeCells count="34">
    <mergeCell ref="B58:J58"/>
    <mergeCell ref="B60:J60"/>
    <mergeCell ref="B62:J62"/>
    <mergeCell ref="B64:J64"/>
    <mergeCell ref="B48:I48"/>
    <mergeCell ref="B49:I49"/>
    <mergeCell ref="B50:I50"/>
    <mergeCell ref="B51:I51"/>
    <mergeCell ref="B52:I52"/>
    <mergeCell ref="B56:J56"/>
    <mergeCell ref="B35:I35"/>
    <mergeCell ref="B38:I38"/>
    <mergeCell ref="B39:J39"/>
    <mergeCell ref="B40:I40"/>
    <mergeCell ref="B46:I46"/>
    <mergeCell ref="B47:I47"/>
    <mergeCell ref="B27:I27"/>
    <mergeCell ref="B28:I28"/>
    <mergeCell ref="B29:I29"/>
    <mergeCell ref="B30:I30"/>
    <mergeCell ref="B31:J31"/>
    <mergeCell ref="B32:I32"/>
    <mergeCell ref="B13:I13"/>
    <mergeCell ref="B14:I14"/>
    <mergeCell ref="B19:I19"/>
    <mergeCell ref="B20:I20"/>
    <mergeCell ref="B25:I25"/>
    <mergeCell ref="B26:I26"/>
    <mergeCell ref="B2:J2"/>
    <mergeCell ref="B3:J3"/>
    <mergeCell ref="B4:I4"/>
    <mergeCell ref="B5:J5"/>
    <mergeCell ref="B7:J7"/>
    <mergeCell ref="B8:I8"/>
  </mergeCells>
  <printOptions horizontalCentered="1"/>
  <pageMargins left="0" right="0" top="1.5748031496062993" bottom="0.39370078740157483" header="0.39370078740157483" footer="0"/>
  <pageSetup paperSize="9" scale="45" orientation="portrait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PLANILHA RESUMO</vt:lpstr>
      <vt:lpstr>COMP-001</vt:lpstr>
      <vt:lpstr>COMP-002</vt:lpstr>
      <vt:lpstr>COMP-003</vt:lpstr>
      <vt:lpstr>COMP-004</vt:lpstr>
      <vt:lpstr>'COMP-001'!Area_de_impressao</vt:lpstr>
      <vt:lpstr>'COMP-002'!Area_de_impressao</vt:lpstr>
      <vt:lpstr>'COMP-003'!Area_de_impressao</vt:lpstr>
      <vt:lpstr>'COMP-004'!Area_de_impressao</vt:lpstr>
      <vt:lpstr>'PLANILHA RESUMO'!Area_de_impressao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Bernardo Jorge Teixeira Beltrao</dc:creator>
  <cp:lastModifiedBy>André Justo</cp:lastModifiedBy>
  <cp:lastPrinted>2024-05-15T15:16:00Z</cp:lastPrinted>
  <dcterms:created xsi:type="dcterms:W3CDTF">2003-10-27T17:33:08Z</dcterms:created>
  <dcterms:modified xsi:type="dcterms:W3CDTF">2025-06-27T13:22:06Z</dcterms:modified>
</cp:coreProperties>
</file>