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allex\OneDrive\Área de Trabalho\Composições BMD 2025\"/>
    </mc:Choice>
  </mc:AlternateContent>
  <xr:revisionPtr revIDLastSave="0" documentId="13_ncr:1_{0C4459D3-10AD-4134-A4DC-A89459FDAEF9}" xr6:coauthVersionLast="47" xr6:coauthVersionMax="47" xr10:uidLastSave="{00000000-0000-0000-0000-000000000000}"/>
  <bookViews>
    <workbookView xWindow="-108" yWindow="-108" windowWidth="23256" windowHeight="12456" activeTab="8" xr2:uid="{00000000-000D-0000-FFFF-FFFF00000000}"/>
  </bookViews>
  <sheets>
    <sheet name="Planilha1" sheetId="3" r:id="rId1"/>
    <sheet name="BDI" sheetId="1" r:id="rId2"/>
    <sheet name="Item 1" sheetId="2" r:id="rId3"/>
    <sheet name="Item 2" sheetId="4" r:id="rId4"/>
    <sheet name="Item 3" sheetId="6" r:id="rId5"/>
    <sheet name="Lot 2 - Item 1 " sheetId="7" r:id="rId6"/>
    <sheet name="Lot 2 - Item 2" sheetId="8" r:id="rId7"/>
    <sheet name="Lot 2 - Item 3" sheetId="10" r:id="rId8"/>
    <sheet name="Lot 2 - Item 4" sheetId="11" r:id="rId9"/>
    <sheet name="Lot 2 - Item 5" sheetId="15" r:id="rId10"/>
    <sheet name="Lot 3 - Item 1" sheetId="12" r:id="rId11"/>
    <sheet name="Lot 3 - Item 2" sheetId="13" r:id="rId12"/>
    <sheet name="Lot 3 - Item 3" sheetId="14" r:id="rId13"/>
  </sheets>
  <definedNames>
    <definedName name="AC" localSheetId="1">BDI!$D$6</definedName>
    <definedName name="DF" localSheetId="1">BDI!$D$9</definedName>
    <definedName name="I" localSheetId="1">BDI!$D$11</definedName>
    <definedName name="LUC" localSheetId="1">BDI!$D$17</definedName>
    <definedName name="RISCO" localSheetId="1">BDI!$D$8</definedName>
    <definedName name="S" localSheetId="1">BDI!$D$7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4" l="1"/>
  <c r="F22" i="13"/>
  <c r="F22" i="12"/>
  <c r="F22" i="15"/>
  <c r="H50" i="15" l="1"/>
  <c r="F47" i="15"/>
  <c r="G47" i="15" s="1"/>
  <c r="H47" i="15" s="1"/>
  <c r="F44" i="15"/>
  <c r="H41" i="15" s="1"/>
  <c r="F38" i="15"/>
  <c r="H35" i="15"/>
  <c r="F32" i="15"/>
  <c r="E32" i="15"/>
  <c r="G32" i="15" s="1"/>
  <c r="H31" i="15" s="1"/>
  <c r="G31" i="15"/>
  <c r="F25" i="15"/>
  <c r="F19" i="15"/>
  <c r="H22" i="15" s="1"/>
  <c r="F14" i="15"/>
  <c r="F15" i="15" s="1"/>
  <c r="F16" i="15" s="1"/>
  <c r="H13" i="15" s="1"/>
  <c r="G10" i="15"/>
  <c r="H10" i="15" s="1"/>
  <c r="H52" i="15" l="1"/>
  <c r="G56" i="15" s="1"/>
  <c r="H19" i="15"/>
  <c r="H27" i="15" s="1"/>
  <c r="F56" i="15" s="1"/>
  <c r="F25" i="14"/>
  <c r="F25" i="13"/>
  <c r="F25" i="12"/>
  <c r="F38" i="11"/>
  <c r="F25" i="10"/>
  <c r="F25" i="11"/>
  <c r="F25" i="8"/>
  <c r="F25" i="7"/>
  <c r="F25" i="6"/>
  <c r="F25" i="4"/>
  <c r="H56" i="15" l="1"/>
  <c r="F25" i="2" l="1"/>
  <c r="H50" i="14" l="1"/>
  <c r="F47" i="14"/>
  <c r="G47" i="14" s="1"/>
  <c r="H47" i="14" s="1"/>
  <c r="F44" i="14"/>
  <c r="H41" i="14" s="1"/>
  <c r="F38" i="14"/>
  <c r="H35" i="14" s="1"/>
  <c r="E32" i="14"/>
  <c r="G31" i="14"/>
  <c r="F32" i="14" s="1"/>
  <c r="F19" i="14"/>
  <c r="H19" i="14" s="1"/>
  <c r="F14" i="14"/>
  <c r="F15" i="14" s="1"/>
  <c r="F16" i="14" s="1"/>
  <c r="H13" i="14" s="1"/>
  <c r="G10" i="14"/>
  <c r="H10" i="14" s="1"/>
  <c r="H22" i="14" l="1"/>
  <c r="H27" i="14" s="1"/>
  <c r="F56" i="14" s="1"/>
  <c r="G32" i="14"/>
  <c r="H31" i="14" s="1"/>
  <c r="H52" i="14" s="1"/>
  <c r="G56" i="14" s="1"/>
  <c r="H56" i="14" l="1"/>
  <c r="H50" i="13" l="1"/>
  <c r="F47" i="13"/>
  <c r="G47" i="13" s="1"/>
  <c r="H47" i="13" s="1"/>
  <c r="F44" i="13"/>
  <c r="H41" i="13" s="1"/>
  <c r="F38" i="13"/>
  <c r="H35" i="13" s="1"/>
  <c r="E32" i="13"/>
  <c r="G31" i="13"/>
  <c r="F32" i="13" s="1"/>
  <c r="F19" i="13"/>
  <c r="H22" i="13" s="1"/>
  <c r="F14" i="13"/>
  <c r="F15" i="13" s="1"/>
  <c r="F16" i="13" s="1"/>
  <c r="H13" i="13" s="1"/>
  <c r="G10" i="13"/>
  <c r="H10" i="13" s="1"/>
  <c r="H50" i="12"/>
  <c r="F47" i="12"/>
  <c r="G47" i="12" s="1"/>
  <c r="H47" i="12" s="1"/>
  <c r="F44" i="12"/>
  <c r="H41" i="12" s="1"/>
  <c r="F38" i="12"/>
  <c r="H35" i="12" s="1"/>
  <c r="E32" i="12"/>
  <c r="G31" i="12"/>
  <c r="F32" i="12" s="1"/>
  <c r="F19" i="12"/>
  <c r="H22" i="12" s="1"/>
  <c r="F14" i="12"/>
  <c r="F15" i="12" s="1"/>
  <c r="F16" i="12" s="1"/>
  <c r="H13" i="12" s="1"/>
  <c r="G10" i="12"/>
  <c r="H10" i="12" s="1"/>
  <c r="H50" i="11"/>
  <c r="F47" i="11"/>
  <c r="G47" i="11" s="1"/>
  <c r="H47" i="11" s="1"/>
  <c r="F44" i="11"/>
  <c r="H41" i="11" s="1"/>
  <c r="H35" i="11"/>
  <c r="E32" i="11"/>
  <c r="G31" i="11"/>
  <c r="F32" i="11" s="1"/>
  <c r="F19" i="11"/>
  <c r="F14" i="11"/>
  <c r="F15" i="11" s="1"/>
  <c r="F16" i="11" s="1"/>
  <c r="H13" i="11" s="1"/>
  <c r="G10" i="11"/>
  <c r="H10" i="11" s="1"/>
  <c r="H50" i="10"/>
  <c r="F47" i="10"/>
  <c r="G47" i="10" s="1"/>
  <c r="H47" i="10" s="1"/>
  <c r="F44" i="10"/>
  <c r="H41" i="10" s="1"/>
  <c r="F38" i="10"/>
  <c r="H35" i="10" s="1"/>
  <c r="E32" i="10"/>
  <c r="G31" i="10"/>
  <c r="F32" i="10" s="1"/>
  <c r="F19" i="10"/>
  <c r="F14" i="10"/>
  <c r="F15" i="10" s="1"/>
  <c r="F16" i="10" s="1"/>
  <c r="H13" i="10" s="1"/>
  <c r="G10" i="10"/>
  <c r="H10" i="10" s="1"/>
  <c r="H50" i="8"/>
  <c r="F47" i="8"/>
  <c r="G47" i="8" s="1"/>
  <c r="H47" i="8" s="1"/>
  <c r="F44" i="8"/>
  <c r="H41" i="8" s="1"/>
  <c r="F38" i="8"/>
  <c r="H35" i="8" s="1"/>
  <c r="E32" i="8"/>
  <c r="G31" i="8"/>
  <c r="F32" i="8" s="1"/>
  <c r="F19" i="8"/>
  <c r="F14" i="8"/>
  <c r="F15" i="8" s="1"/>
  <c r="F16" i="8" s="1"/>
  <c r="H13" i="8" s="1"/>
  <c r="G10" i="8"/>
  <c r="H10" i="8" s="1"/>
  <c r="F22" i="11" l="1"/>
  <c r="H22" i="11" s="1"/>
  <c r="G32" i="10"/>
  <c r="H31" i="10" s="1"/>
  <c r="F22" i="10"/>
  <c r="H22" i="10" s="1"/>
  <c r="H22" i="8"/>
  <c r="F22" i="8"/>
  <c r="G32" i="11"/>
  <c r="H31" i="11" s="1"/>
  <c r="H52" i="11" s="1"/>
  <c r="G56" i="11" s="1"/>
  <c r="G32" i="12"/>
  <c r="H31" i="12" s="1"/>
  <c r="H52" i="12" s="1"/>
  <c r="G56" i="12" s="1"/>
  <c r="G32" i="13"/>
  <c r="H31" i="13" s="1"/>
  <c r="H52" i="13" s="1"/>
  <c r="G56" i="13" s="1"/>
  <c r="H19" i="13"/>
  <c r="H27" i="13" s="1"/>
  <c r="F56" i="13" s="1"/>
  <c r="H19" i="12"/>
  <c r="H27" i="12" s="1"/>
  <c r="F56" i="12" s="1"/>
  <c r="H19" i="11"/>
  <c r="H52" i="10"/>
  <c r="G56" i="10" s="1"/>
  <c r="H19" i="10"/>
  <c r="G32" i="8"/>
  <c r="H31" i="8" s="1"/>
  <c r="H52" i="8" s="1"/>
  <c r="G56" i="8" s="1"/>
  <c r="H19" i="8"/>
  <c r="H27" i="8" s="1"/>
  <c r="F56" i="8" s="1"/>
  <c r="H27" i="11" l="1"/>
  <c r="F56" i="11" s="1"/>
  <c r="H27" i="10"/>
  <c r="F56" i="10" s="1"/>
  <c r="H56" i="8"/>
  <c r="H56" i="13"/>
  <c r="H56" i="12"/>
  <c r="H56" i="11"/>
  <c r="H56" i="10"/>
  <c r="H50" i="7" l="1"/>
  <c r="F47" i="7"/>
  <c r="G47" i="7" s="1"/>
  <c r="H47" i="7" s="1"/>
  <c r="F44" i="7"/>
  <c r="H41" i="7" s="1"/>
  <c r="F38" i="7"/>
  <c r="H35" i="7" s="1"/>
  <c r="E32" i="7"/>
  <c r="G31" i="7"/>
  <c r="F32" i="7" s="1"/>
  <c r="F19" i="7"/>
  <c r="F14" i="7"/>
  <c r="F15" i="7" s="1"/>
  <c r="F16" i="7" s="1"/>
  <c r="H13" i="7" s="1"/>
  <c r="G10" i="7"/>
  <c r="H10" i="7" s="1"/>
  <c r="G32" i="7" l="1"/>
  <c r="H31" i="7" s="1"/>
  <c r="H52" i="7" s="1"/>
  <c r="G56" i="7" s="1"/>
  <c r="H19" i="7"/>
  <c r="F22" i="7"/>
  <c r="H22" i="7"/>
  <c r="F44" i="6"/>
  <c r="H41" i="6" s="1"/>
  <c r="H50" i="6"/>
  <c r="F47" i="6"/>
  <c r="G47" i="6" s="1"/>
  <c r="H47" i="6" s="1"/>
  <c r="F38" i="6"/>
  <c r="H35" i="6"/>
  <c r="E32" i="6"/>
  <c r="G31" i="6"/>
  <c r="F32" i="6" s="1"/>
  <c r="F19" i="6"/>
  <c r="F14" i="6"/>
  <c r="F15" i="6" s="1"/>
  <c r="F16" i="6" s="1"/>
  <c r="H13" i="6" s="1"/>
  <c r="G10" i="6"/>
  <c r="H10" i="6" s="1"/>
  <c r="H27" i="7" l="1"/>
  <c r="F56" i="7" s="1"/>
  <c r="H56" i="7" s="1"/>
  <c r="H19" i="6"/>
  <c r="F22" i="6"/>
  <c r="H22" i="6" s="1"/>
  <c r="H27" i="6" s="1"/>
  <c r="F56" i="6" s="1"/>
  <c r="G32" i="6"/>
  <c r="H31" i="6" s="1"/>
  <c r="H52" i="6"/>
  <c r="G56" i="6" s="1"/>
  <c r="H56" i="6" l="1"/>
  <c r="H50" i="4"/>
  <c r="F47" i="4"/>
  <c r="F44" i="4"/>
  <c r="H41" i="4" s="1"/>
  <c r="F38" i="4"/>
  <c r="H35" i="4" s="1"/>
  <c r="E32" i="4"/>
  <c r="G31" i="4"/>
  <c r="F32" i="4" s="1"/>
  <c r="F19" i="4"/>
  <c r="F14" i="4"/>
  <c r="F15" i="4" s="1"/>
  <c r="F16" i="4" s="1"/>
  <c r="H13" i="4" s="1"/>
  <c r="G10" i="4"/>
  <c r="H10" i="4" s="1"/>
  <c r="H19" i="4" l="1"/>
  <c r="F22" i="4"/>
  <c r="G47" i="4"/>
  <c r="H47" i="4" s="1"/>
  <c r="G32" i="4"/>
  <c r="H31" i="4" s="1"/>
  <c r="H22" i="4"/>
  <c r="H27" i="4" s="1"/>
  <c r="F56" i="4" s="1"/>
  <c r="G10" i="2"/>
  <c r="H52" i="4" l="1"/>
  <c r="G56" i="4" s="1"/>
  <c r="H56" i="4" s="1"/>
  <c r="F38" i="2"/>
  <c r="H35" i="2" s="1"/>
  <c r="F44" i="2" l="1"/>
  <c r="H41" i="2" s="1"/>
  <c r="H50" i="2" l="1"/>
  <c r="F14" i="2" l="1"/>
  <c r="F15" i="2" s="1"/>
  <c r="F16" i="2" s="1"/>
  <c r="H13" i="2" s="1"/>
  <c r="F19" i="2" l="1"/>
  <c r="F22" i="2" s="1"/>
  <c r="H19" i="2" l="1"/>
  <c r="H22" i="2"/>
  <c r="F47" i="2" l="1"/>
  <c r="G47" i="2" s="1"/>
  <c r="H47" i="2" l="1"/>
  <c r="D5" i="1"/>
  <c r="D20" i="1"/>
  <c r="F57" i="15" s="1"/>
  <c r="F58" i="15" s="1"/>
  <c r="E32" i="2"/>
  <c r="G31" i="2"/>
  <c r="F32" i="2" s="1"/>
  <c r="H10" i="2"/>
  <c r="D17" i="1"/>
  <c r="D11" i="1"/>
  <c r="F18" i="3" l="1"/>
  <c r="G18" i="3" s="1"/>
  <c r="H18" i="3" s="1"/>
  <c r="F57" i="13"/>
  <c r="F58" i="13" s="1"/>
  <c r="F57" i="14"/>
  <c r="F58" i="14" s="1"/>
  <c r="F26" i="3" s="1"/>
  <c r="G26" i="3" s="1"/>
  <c r="H26" i="3" s="1"/>
  <c r="F57" i="11"/>
  <c r="F58" i="11" s="1"/>
  <c r="F57" i="12"/>
  <c r="F58" i="12" s="1"/>
  <c r="F57" i="8"/>
  <c r="F58" i="8" s="1"/>
  <c r="F57" i="10"/>
  <c r="F58" i="10" s="1"/>
  <c r="F57" i="6"/>
  <c r="F58" i="6" s="1"/>
  <c r="F57" i="7"/>
  <c r="F58" i="7" s="1"/>
  <c r="F57" i="4"/>
  <c r="F58" i="4" s="1"/>
  <c r="F57" i="2"/>
  <c r="G32" i="2"/>
  <c r="H31" i="2" s="1"/>
  <c r="F25" i="3" l="1"/>
  <c r="G25" i="3" s="1"/>
  <c r="H25" i="3" s="1"/>
  <c r="F24" i="3"/>
  <c r="G24" i="3" s="1"/>
  <c r="H24" i="3" s="1"/>
  <c r="F17" i="3"/>
  <c r="G17" i="3" s="1"/>
  <c r="H17" i="3" s="1"/>
  <c r="F16" i="3"/>
  <c r="G16" i="3" s="1"/>
  <c r="H16" i="3" s="1"/>
  <c r="F15" i="3"/>
  <c r="G15" i="3" s="1"/>
  <c r="H15" i="3" s="1"/>
  <c r="F14" i="3"/>
  <c r="G14" i="3" s="1"/>
  <c r="H14" i="3" s="1"/>
  <c r="F8" i="3"/>
  <c r="G8" i="3" s="1"/>
  <c r="H8" i="3" s="1"/>
  <c r="F7" i="3"/>
  <c r="G7" i="3" s="1"/>
  <c r="H7" i="3" s="1"/>
  <c r="H52" i="2"/>
  <c r="G56" i="2" s="1"/>
  <c r="H19" i="3" l="1"/>
  <c r="H27" i="3"/>
  <c r="H27" i="2"/>
  <c r="F56" i="2" s="1"/>
  <c r="H56" i="2" s="1"/>
  <c r="F58" i="2" s="1"/>
  <c r="F6" i="3" l="1"/>
  <c r="G6" i="3" s="1"/>
  <c r="H6" i="3" s="1"/>
  <c r="H9" i="3" s="1"/>
  <c r="H29" i="3" s="1"/>
</calcChain>
</file>

<file path=xl/sharedStrings.xml><?xml version="1.0" encoding="utf-8"?>
<sst xmlns="http://schemas.openxmlformats.org/spreadsheetml/2006/main" count="1012" uniqueCount="156">
  <si>
    <t xml:space="preserve"> </t>
  </si>
  <si>
    <t>COMPOSIÇÃO DE BDI</t>
  </si>
  <si>
    <t>DEMONSTRATIVO DO BDI</t>
  </si>
  <si>
    <t>1.0</t>
  </si>
  <si>
    <t>CUSTOS INDIRETOS</t>
  </si>
  <si>
    <t>1.1</t>
  </si>
  <si>
    <t>Administração Central</t>
  </si>
  <si>
    <t>1.2</t>
  </si>
  <si>
    <t>Seguros + Garantia</t>
  </si>
  <si>
    <t>1.3</t>
  </si>
  <si>
    <t>Riscos</t>
  </si>
  <si>
    <t>1.4</t>
  </si>
  <si>
    <t>Despesas Financeiras</t>
  </si>
  <si>
    <t>2.0</t>
  </si>
  <si>
    <t>TRIBUTOS</t>
  </si>
  <si>
    <t>2.1</t>
  </si>
  <si>
    <t>PIS</t>
  </si>
  <si>
    <t>2.2</t>
  </si>
  <si>
    <t>COFINS</t>
  </si>
  <si>
    <t>2.3</t>
  </si>
  <si>
    <t>CPRB - Contribuição Previdenciária sobre a receita bruta, no caso de desoneração da folha)</t>
  </si>
  <si>
    <t>2.4</t>
  </si>
  <si>
    <t>3.0</t>
  </si>
  <si>
    <t>LUCRO</t>
  </si>
  <si>
    <t>3.1</t>
  </si>
  <si>
    <t>Lucro</t>
  </si>
  <si>
    <t>4.0</t>
  </si>
  <si>
    <t xml:space="preserve">TAXA TOTAL DE BDI A SER ADOTADO  </t>
  </si>
  <si>
    <t>Fórmula e parâmetros estabelecidos pelo Acórdão 2622/2013 - TCU - Plenário</t>
  </si>
  <si>
    <r>
      <t xml:space="preserve">BDI calculado pela expressão:
</t>
    </r>
    <r>
      <rPr>
        <b/>
        <sz val="12"/>
        <rFont val="Arial"/>
        <family val="2"/>
      </rPr>
      <t>BDI = { [ (1+AC/100+S/100+R/100+G/100) x (1+DF/100) x (1+L/100) / (1-I/100)] -1} x 100</t>
    </r>
  </si>
  <si>
    <r>
      <rPr>
        <b/>
        <sz val="12"/>
        <rFont val="Century Gothic"/>
        <family val="2"/>
      </rPr>
      <t>R</t>
    </r>
    <r>
      <rPr>
        <sz val="12"/>
        <rFont val="Century Gothic"/>
        <family val="2"/>
      </rPr>
      <t xml:space="preserve">   →  Riscos </t>
    </r>
  </si>
  <si>
    <r>
      <rPr>
        <b/>
        <sz val="12"/>
        <rFont val="Century Gothic"/>
        <family val="2"/>
      </rPr>
      <t>DF</t>
    </r>
    <r>
      <rPr>
        <sz val="12"/>
        <rFont val="Century Gothic"/>
        <family val="2"/>
      </rPr>
      <t>→  Despesas Financeiras</t>
    </r>
  </si>
  <si>
    <r>
      <rPr>
        <b/>
        <sz val="12"/>
        <rFont val="Century Gothic"/>
        <family val="2"/>
      </rPr>
      <t>L</t>
    </r>
    <r>
      <rPr>
        <sz val="12"/>
        <rFont val="Century Gothic"/>
        <family val="2"/>
      </rPr>
      <t xml:space="preserve">   →  Taxa de Lucro/Remuneração</t>
    </r>
  </si>
  <si>
    <r>
      <rPr>
        <b/>
        <sz val="12"/>
        <rFont val="Century Gothic"/>
        <family val="2"/>
      </rPr>
      <t>I</t>
    </r>
    <r>
      <rPr>
        <sz val="12"/>
        <rFont val="Century Gothic"/>
        <family val="2"/>
      </rPr>
      <t xml:space="preserve">    →  Incidência de Impostos (PIS, COFINS, ISS e </t>
    </r>
    <r>
      <rPr>
        <b/>
        <sz val="12"/>
        <rFont val="Century Gothic"/>
        <family val="2"/>
      </rPr>
      <t>CPRB</t>
    </r>
    <r>
      <rPr>
        <sz val="12"/>
        <rFont val="Century Gothic"/>
        <family val="2"/>
      </rPr>
      <t>)</t>
    </r>
  </si>
  <si>
    <t>** Em geral, os tributos ( I ) aplicáveis são PIS (0,65%), COFINS (3%) e ISS (variável, conforme Município, de 2 a 5% e, em alguns casos, isento);</t>
  </si>
  <si>
    <t>*** Caso a empresa seja tributada de forma diferente, alterar os valores.</t>
  </si>
  <si>
    <t>MOTORISTA</t>
  </si>
  <si>
    <t>DEPRECIAÇÃO</t>
  </si>
  <si>
    <t>Custo de aquisição do veículo usado</t>
  </si>
  <si>
    <t>R$</t>
  </si>
  <si>
    <t>Valor residual</t>
  </si>
  <si>
    <t>LICENCIAMENTO E SEGUROS</t>
  </si>
  <si>
    <t>TOTAL DOS CUSTOS FIXOS</t>
  </si>
  <si>
    <t>COMBUSTÍVEL</t>
  </si>
  <si>
    <t>Custo Combustivel / km rodado</t>
  </si>
  <si>
    <t>Custo mensal com combustível</t>
  </si>
  <si>
    <t>LUBRIFICANTES</t>
  </si>
  <si>
    <t>Valor do litro de óleo lubrificante</t>
  </si>
  <si>
    <t>Período de troca</t>
  </si>
  <si>
    <t>km</t>
  </si>
  <si>
    <t>PNEUS</t>
  </si>
  <si>
    <t>MANUTENÇÃO</t>
  </si>
  <si>
    <t>TOTAL DOS CUSTOS VARIÁVEIS</t>
  </si>
  <si>
    <t>BDI</t>
  </si>
  <si>
    <t xml:space="preserve">COMPOSIÇÃO DE CUSTO </t>
  </si>
  <si>
    <t>ISS</t>
  </si>
  <si>
    <t>REMUNERAÇÃO DO CAPITAL IMOBILIZADO</t>
  </si>
  <si>
    <t>Preço veículo</t>
  </si>
  <si>
    <t>Custo mensal</t>
  </si>
  <si>
    <t>Custo de manutenção</t>
  </si>
  <si>
    <t>Custo Mensal</t>
  </si>
  <si>
    <t>Preço Litro</t>
  </si>
  <si>
    <t>Preço Unitário</t>
  </si>
  <si>
    <t>Total</t>
  </si>
  <si>
    <t>Quant</t>
  </si>
  <si>
    <t>Sub-total</t>
  </si>
  <si>
    <t>Total Custos Fixos</t>
  </si>
  <si>
    <t>Total Custos Variáveis</t>
  </si>
  <si>
    <t>Custo Total (Fixo+Variável)</t>
  </si>
  <si>
    <t>Custos sem BDI</t>
  </si>
  <si>
    <t>Remuneração Motorista</t>
  </si>
  <si>
    <t>LIMPEZA</t>
  </si>
  <si>
    <t>Seguro de Responsabilidade Civil</t>
  </si>
  <si>
    <t>Valor</t>
  </si>
  <si>
    <t>Capacidade do cárter (litros)</t>
  </si>
  <si>
    <t>Preço lavagem completa (mensal)</t>
  </si>
  <si>
    <t>SALÁRIO MENSAL</t>
  </si>
  <si>
    <t>IPVA (apropriado ao longo de 12 meses)</t>
  </si>
  <si>
    <t>Licenciamento (apropriado ao longo de 12 meses)</t>
  </si>
  <si>
    <t>DPVAT (apropriado ao longo de 12 meses)</t>
  </si>
  <si>
    <t>CUSTOS FIXOS</t>
  </si>
  <si>
    <t>CUSTOS VARIÁVEIS</t>
  </si>
  <si>
    <t>Taxa anual</t>
  </si>
  <si>
    <t>Custo médio de um pneu 0km</t>
  </si>
  <si>
    <t>Vida útil média pneu 0km</t>
  </si>
  <si>
    <t>Und</t>
  </si>
  <si>
    <t>Número de pneus</t>
  </si>
  <si>
    <t>und</t>
  </si>
  <si>
    <t>Km rodado por mês</t>
  </si>
  <si>
    <t>CUSTO TOTAL  DO VEÍCULO POR MÊS S/BDI</t>
  </si>
  <si>
    <t>Custos totais sem BDI</t>
  </si>
  <si>
    <t>Custo total mensal com BDI</t>
  </si>
  <si>
    <t>Remuneração mensal</t>
  </si>
  <si>
    <t>Valor a depreciar</t>
  </si>
  <si>
    <t>Aliquota de depreciação</t>
  </si>
  <si>
    <t>Tipo do veículo</t>
  </si>
  <si>
    <t>Modelo</t>
  </si>
  <si>
    <t>Estimativa de diárias/mês</t>
  </si>
  <si>
    <t>Estimativa de km mensal</t>
  </si>
  <si>
    <t>ITEM</t>
  </si>
  <si>
    <t>DESCRIÇÃO</t>
  </si>
  <si>
    <t>UND</t>
  </si>
  <si>
    <t>QUANT VEÍCULOS MENSAL</t>
  </si>
  <si>
    <t>VALOR UNIT. MENSAL</t>
  </si>
  <si>
    <t>VALOR TOTAL MENSAL</t>
  </si>
  <si>
    <t>VALOR TOTAL ANUAL</t>
  </si>
  <si>
    <t>Encargos Trabalhistas  - 70,11 %</t>
  </si>
  <si>
    <t xml:space="preserve">Caminhão com Cabine Auxiliar  </t>
  </si>
  <si>
    <t>Veículo tipo caminhão baú</t>
  </si>
  <si>
    <t>Mercedes-Benz / Atego 1418/ 2008</t>
  </si>
  <si>
    <t xml:space="preserve">Caminhonete </t>
  </si>
  <si>
    <t>Toyota Bandeirante 3.7 Cab. Simples Longa 2p</t>
  </si>
  <si>
    <t>Utilitario</t>
  </si>
  <si>
    <t>Strada Working HARD 1.4 Fire Flex 8V CS</t>
  </si>
  <si>
    <t>FH 480 6x4 2p</t>
  </si>
  <si>
    <t>Aliquota de depreciação Anual</t>
  </si>
  <si>
    <t>LOTE II - ITEM 1</t>
  </si>
  <si>
    <t>LOTE II - ITEM 2</t>
  </si>
  <si>
    <t>LOTE II - ITEM 3</t>
  </si>
  <si>
    <t>LOTE I - ITEM 1</t>
  </si>
  <si>
    <t>LOTE I - ITEM 2</t>
  </si>
  <si>
    <t>LOTE I - ITEM 3</t>
  </si>
  <si>
    <t>LOTE III - ITEM 1</t>
  </si>
  <si>
    <t>LOTE III - ITEM 2</t>
  </si>
  <si>
    <t>LOTE I - VEÍCULOS - GRANDE PORTE</t>
  </si>
  <si>
    <t>LOTE II - VEÍCULOS - MÉDIO PORTE</t>
  </si>
  <si>
    <t>VALOR TOTAL - LOTE I</t>
  </si>
  <si>
    <t>VALOR TOTAL - LOTE III</t>
  </si>
  <si>
    <t>VALOR TOTAL - LOTE II</t>
  </si>
  <si>
    <t>LOTE III - VEÍCULOS - PEQUENO PORTE</t>
  </si>
  <si>
    <t>VALOR TOTAL ESTIMADO</t>
  </si>
  <si>
    <t xml:space="preserve"> Volare Executive W9 (diesel)</t>
  </si>
  <si>
    <t>Volkswagen 8.150</t>
  </si>
  <si>
    <t>Toyota Bandeirante 3.7 Cabine Dupla</t>
  </si>
  <si>
    <t>Miniônibus</t>
  </si>
  <si>
    <t>Hilux SW4 2.8 TB 4x4 Diesel Aut.</t>
  </si>
  <si>
    <t xml:space="preserve">Fiat ARGO 1.0 6V Flex </t>
  </si>
  <si>
    <t>Caminhão Volvo c/ carreta basculante 35m3</t>
  </si>
  <si>
    <t>Micro-ônibus</t>
  </si>
  <si>
    <t>LOTE II - ITEM 5</t>
  </si>
  <si>
    <t>Van</t>
  </si>
  <si>
    <t>Ducato Minibus 2.3 T.Alto ME Diesel</t>
  </si>
  <si>
    <t>LOTE III - ITEM 5</t>
  </si>
  <si>
    <t xml:space="preserve">PLANILHA ESTIMATIVA </t>
  </si>
  <si>
    <r>
      <t xml:space="preserve">Cavalo Mecanico + Carreta Basculante Capacidade de carga 35.000 kg - </t>
    </r>
    <r>
      <rPr>
        <b/>
        <sz val="11"/>
        <rFont val="Calibri"/>
        <family val="2"/>
        <scheme val="minor"/>
      </rPr>
      <t>com motorista e sem combustível</t>
    </r>
    <r>
      <rPr>
        <sz val="11"/>
        <rFont val="Calibri"/>
        <family val="2"/>
        <scheme val="minor"/>
      </rPr>
      <t xml:space="preserve"> - Destinado a Secretaria Municipal de Obras</t>
    </r>
  </si>
  <si>
    <r>
      <t xml:space="preserve">Veículo tipo caminhão caminhão com cabine auxiliar para no mínimo 8 passageiros, e carroceria, movido a diesel, com potência mínima de 180 hp, </t>
    </r>
    <r>
      <rPr>
        <b/>
        <sz val="11"/>
        <rFont val="Calibri"/>
        <family val="2"/>
        <scheme val="minor"/>
      </rPr>
      <t>com motorista e sem combustível</t>
    </r>
    <r>
      <rPr>
        <sz val="11"/>
        <rFont val="Calibri"/>
        <family val="2"/>
        <scheme val="minor"/>
      </rPr>
      <t>. Destinado a Secretaria Municipal de Cultura</t>
    </r>
  </si>
  <si>
    <r>
      <t xml:space="preserve">Veículo tipo caminhão baú com gancheiras, movido a diesel, com potência mínima de 180hp, capacidade mínima de 12m³, </t>
    </r>
    <r>
      <rPr>
        <b/>
        <sz val="11"/>
        <rFont val="Calibri"/>
        <family val="2"/>
        <scheme val="minor"/>
      </rPr>
      <t>com motorista e sem combustível</t>
    </r>
    <r>
      <rPr>
        <sz val="11"/>
        <rFont val="Calibri"/>
        <family val="2"/>
        <scheme val="minor"/>
      </rPr>
      <t xml:space="preserve"> - Destinado a Secretaria Municipal de Agricultura</t>
    </r>
  </si>
  <si>
    <r>
      <t xml:space="preserve">Locação de veículo, tipo caminhonete cabine simples, movida a diesel, diesel, capacidade para 02 (Dois) passageiros, com até 20 anos de uso ou em bom estado de conservação, </t>
    </r>
    <r>
      <rPr>
        <b/>
        <sz val="11"/>
        <rFont val="Calibri"/>
        <family val="2"/>
        <scheme val="minor"/>
      </rPr>
      <t>com motorista e sem combustível</t>
    </r>
    <r>
      <rPr>
        <sz val="11"/>
        <rFont val="Calibri"/>
        <family val="2"/>
        <scheme val="minor"/>
      </rPr>
      <t xml:space="preserve"> - Veículo destinado a Secretaria de Obras</t>
    </r>
  </si>
  <si>
    <r>
      <t xml:space="preserve">Serviço de transporte de passageiro, incluindo a locação de veículo, tipo caminhonete, cabine dupla, com até 20 anos de uso ou em bom estado de conservação, movida a diesel, diesel, capacidade mínima para 05 (cinco) passageiros, </t>
    </r>
    <r>
      <rPr>
        <b/>
        <sz val="11"/>
        <rFont val="Calibri"/>
        <family val="2"/>
        <scheme val="minor"/>
      </rPr>
      <t>com motorista e sem combustível</t>
    </r>
    <r>
      <rPr>
        <sz val="11"/>
        <rFont val="Calibri"/>
        <family val="2"/>
        <scheme val="minor"/>
      </rPr>
      <t>. Destinados as Secretarias de Cultura e Agricultura.</t>
    </r>
  </si>
  <si>
    <r>
      <t xml:space="preserve">Serviço de transporte de passageiro, incluindo a locação de veículo, tipo miniônibus, com até 20 anos de uso ou em bom estado de conservação, movida a diesel, mínima para 12 (doze) passageiros, </t>
    </r>
    <r>
      <rPr>
        <b/>
        <sz val="11"/>
        <rFont val="Calibri"/>
        <family val="2"/>
        <scheme val="minor"/>
      </rPr>
      <t>com motorista e sem combustível</t>
    </r>
    <r>
      <rPr>
        <sz val="11"/>
        <rFont val="Calibri"/>
        <family val="2"/>
        <scheme val="minor"/>
      </rPr>
      <t>. Destinado a Secretaria de Saúde</t>
    </r>
  </si>
  <si>
    <r>
      <t xml:space="preserve">Veículo tipo Micro-ônibus, com capacidade para no mínimo 28 passageiros, com ár condicionado, direção hidraulica, motor a diesel, incluindo manutenção preventivas e corretivas; idade máxima de 15 anos, veículo em boas condições de uso. </t>
    </r>
    <r>
      <rPr>
        <b/>
        <sz val="11"/>
        <rFont val="Calibri"/>
        <family val="2"/>
        <scheme val="minor"/>
      </rPr>
      <t>com motorista e sem combustível.</t>
    </r>
    <r>
      <rPr>
        <sz val="11"/>
        <rFont val="Calibri"/>
        <family val="2"/>
        <scheme val="minor"/>
      </rPr>
      <t xml:space="preserve"> Destinado a Secretaria de Saúde</t>
    </r>
  </si>
  <si>
    <r>
      <t xml:space="preserve">Serviço de transporte de passageiro, incluindo a locação de veículo, tipo miniônibus, com até 10 anos de uso, movida a diesel, ar condicionado, trava e vidro elétrico capacidade mínima para 15 (quinze) passageiros, contendo todos os componentes de segurança dentro das normas exigidas pelo DENATRAN / DETRAN, </t>
    </r>
    <r>
      <rPr>
        <b/>
        <sz val="11"/>
        <rFont val="Calibri"/>
        <family val="2"/>
        <scheme val="minor"/>
      </rPr>
      <t>com motorista e sem combustível</t>
    </r>
    <r>
      <rPr>
        <sz val="11"/>
        <rFont val="Calibri"/>
        <family val="2"/>
        <scheme val="minor"/>
      </rPr>
      <t>, com limite de quilometragem de 8.000 km/mês.</t>
    </r>
  </si>
  <si>
    <r>
      <t xml:space="preserve">Veículo utilitário, 7 lugares, tração 4x4 a diesel, potência mínima de 190 cv, com câmbio automático, 4 portas, com ar condicionado, alarme, trava elétrica, vidros elétricos dianteiros e direção hidráulica/eletrica, taxas, ipva, seguro, peças, pneus e toda e qualquer manutenção e obrigaçoes por conta da contratada. veículo em boas condições de uso, </t>
    </r>
    <r>
      <rPr>
        <b/>
        <sz val="11"/>
        <rFont val="Calibri"/>
        <family val="2"/>
        <scheme val="minor"/>
      </rPr>
      <t>sem motorista sem e combustível.</t>
    </r>
    <r>
      <rPr>
        <sz val="11"/>
        <rFont val="Calibri"/>
        <family val="2"/>
        <scheme val="minor"/>
      </rPr>
      <t xml:space="preserve"> No máximo 5 anos de uso. Destinado ao gabinete do prefeito. </t>
    </r>
  </si>
  <si>
    <r>
      <t xml:space="preserve">Locação de veículo, tipo automóvel utilitário, movida a gasolina, com capacidade de carga miníma de 720kg, </t>
    </r>
    <r>
      <rPr>
        <b/>
        <sz val="11"/>
        <rFont val="Calibri"/>
        <family val="2"/>
        <scheme val="minor"/>
      </rPr>
      <t>cabine simples</t>
    </r>
    <r>
      <rPr>
        <sz val="11"/>
        <rFont val="Calibri"/>
        <family val="2"/>
        <scheme val="minor"/>
      </rPr>
      <t xml:space="preserve">, com motorização mínima 1.3, com até 05 (cinco) anos de uso, capacidade mínima de 2 (dois) passageiros, </t>
    </r>
    <r>
      <rPr>
        <b/>
        <sz val="11"/>
        <rFont val="Calibri"/>
        <family val="2"/>
        <scheme val="minor"/>
      </rPr>
      <t>sem motorista e sem combustível</t>
    </r>
    <r>
      <rPr>
        <sz val="11"/>
        <rFont val="Calibri"/>
        <family val="2"/>
        <scheme val="minor"/>
      </rPr>
      <t>. Destinados a Secretarias Municipais.</t>
    </r>
  </si>
  <si>
    <r>
      <t xml:space="preserve">Locação de veículo, tipo automóvel passeio, movida a gasolina, com motorização mínima 1.0, com até 05 anos de uso, capacidade para 5 (cinco) passageiros  </t>
    </r>
    <r>
      <rPr>
        <b/>
        <sz val="11"/>
        <rFont val="Calibri"/>
        <family val="2"/>
        <scheme val="minor"/>
      </rPr>
      <t>com motorista e sem ccombustível</t>
    </r>
    <r>
      <rPr>
        <sz val="11"/>
        <rFont val="Calibri"/>
        <family val="2"/>
        <scheme val="minor"/>
      </rPr>
      <t>. Destinado a Secretaria de Finanças</t>
    </r>
  </si>
  <si>
    <t>LOTE II - ITEM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</si>
</sst>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&quot;R$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98">
    <xf numFmtId="0" fontId="0" fillId="0" borderId="0" xfId="0"/>
    <xf numFmtId="0" fontId="3" fillId="2" borderId="0" xfId="0" applyFont="1" applyFill="1"/>
    <xf numFmtId="0" fontId="7" fillId="2" borderId="4" xfId="3" applyFont="1" applyFill="1" applyBorder="1" applyAlignment="1">
      <alignment horizontal="center" vertical="top"/>
    </xf>
    <xf numFmtId="10" fontId="7" fillId="2" borderId="7" xfId="3" applyNumberFormat="1" applyFont="1" applyFill="1" applyBorder="1" applyAlignment="1">
      <alignment vertical="top"/>
    </xf>
    <xf numFmtId="0" fontId="6" fillId="2" borderId="1" xfId="3" applyFont="1" applyFill="1" applyBorder="1" applyAlignment="1">
      <alignment horizontal="center" vertical="top"/>
    </xf>
    <xf numFmtId="10" fontId="6" fillId="2" borderId="10" xfId="3" applyNumberFormat="1" applyFont="1" applyFill="1" applyBorder="1" applyAlignment="1" applyProtection="1">
      <alignment vertical="top"/>
      <protection locked="0"/>
    </xf>
    <xf numFmtId="0" fontId="6" fillId="2" borderId="2" xfId="3" applyFont="1" applyFill="1" applyBorder="1" applyAlignment="1">
      <alignment horizontal="center" vertical="top"/>
    </xf>
    <xf numFmtId="0" fontId="6" fillId="2" borderId="0" xfId="3" applyFont="1" applyFill="1"/>
    <xf numFmtId="10" fontId="6" fillId="2" borderId="3" xfId="3" applyNumberFormat="1" applyFont="1" applyFill="1" applyBorder="1" applyAlignment="1">
      <alignment vertical="top"/>
    </xf>
    <xf numFmtId="0" fontId="7" fillId="2" borderId="1" xfId="3" applyFont="1" applyFill="1" applyBorder="1" applyAlignment="1">
      <alignment horizontal="center" vertical="top"/>
    </xf>
    <xf numFmtId="10" fontId="7" fillId="2" borderId="10" xfId="3" applyNumberFormat="1" applyFont="1" applyFill="1" applyBorder="1" applyAlignment="1">
      <alignment vertical="top"/>
    </xf>
    <xf numFmtId="10" fontId="6" fillId="2" borderId="7" xfId="3" applyNumberFormat="1" applyFont="1" applyFill="1" applyBorder="1" applyAlignment="1" applyProtection="1">
      <alignment vertical="top"/>
      <protection locked="0"/>
    </xf>
    <xf numFmtId="0" fontId="6" fillId="2" borderId="3" xfId="3" applyFont="1" applyFill="1" applyBorder="1" applyAlignment="1">
      <alignment vertical="top"/>
    </xf>
    <xf numFmtId="0" fontId="6" fillId="2" borderId="2" xfId="3" applyFont="1" applyFill="1" applyBorder="1" applyAlignment="1">
      <alignment horizontal="left" vertical="top"/>
    </xf>
    <xf numFmtId="0" fontId="7" fillId="2" borderId="11" xfId="3" applyFont="1" applyFill="1" applyBorder="1" applyAlignment="1">
      <alignment horizontal="center" vertical="top"/>
    </xf>
    <xf numFmtId="10" fontId="7" fillId="2" borderId="14" xfId="3" applyNumberFormat="1" applyFont="1" applyFill="1" applyBorder="1" applyAlignment="1" applyProtection="1">
      <alignment vertical="top"/>
      <protection hidden="1"/>
    </xf>
    <xf numFmtId="0" fontId="6" fillId="2" borderId="0" xfId="3" applyFont="1" applyFill="1" applyAlignment="1">
      <alignment vertical="top"/>
    </xf>
    <xf numFmtId="0" fontId="3" fillId="2" borderId="0" xfId="3" applyFont="1" applyFill="1"/>
    <xf numFmtId="0" fontId="3" fillId="2" borderId="0" xfId="3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8" fillId="0" borderId="0" xfId="0" applyFont="1"/>
    <xf numFmtId="0" fontId="8" fillId="2" borderId="0" xfId="0" applyFont="1" applyFill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4" fontId="8" fillId="0" borderId="0" xfId="0" applyNumberFormat="1" applyFont="1"/>
    <xf numFmtId="2" fontId="8" fillId="2" borderId="0" xfId="0" applyNumberFormat="1" applyFont="1" applyFill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2" fontId="9" fillId="2" borderId="0" xfId="0" applyNumberFormat="1" applyFont="1" applyFill="1" applyAlignment="1">
      <alignment horizontal="center" vertical="center"/>
    </xf>
    <xf numFmtId="2" fontId="9" fillId="2" borderId="3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164" fontId="9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vertical="center"/>
    </xf>
    <xf numFmtId="4" fontId="9" fillId="2" borderId="0" xfId="0" applyNumberFormat="1" applyFont="1" applyFill="1" applyAlignment="1">
      <alignment horizontal="center" vertical="center"/>
    </xf>
    <xf numFmtId="37" fontId="9" fillId="2" borderId="0" xfId="4" applyNumberFormat="1" applyFont="1" applyFill="1" applyBorder="1" applyAlignment="1">
      <alignment horizontal="center" vertical="center"/>
    </xf>
    <xf numFmtId="37" fontId="9" fillId="2" borderId="1" xfId="4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/>
    </xf>
    <xf numFmtId="10" fontId="3" fillId="2" borderId="0" xfId="0" applyNumberFormat="1" applyFont="1" applyFill="1"/>
    <xf numFmtId="165" fontId="9" fillId="2" borderId="1" xfId="0" applyNumberFormat="1" applyFont="1" applyFill="1" applyBorder="1" applyAlignment="1">
      <alignment horizontal="center" vertical="center"/>
    </xf>
    <xf numFmtId="9" fontId="9" fillId="2" borderId="1" xfId="6" applyFont="1" applyFill="1" applyBorder="1" applyAlignment="1">
      <alignment horizontal="center" vertical="center"/>
    </xf>
    <xf numFmtId="43" fontId="8" fillId="0" borderId="0" xfId="0" applyNumberFormat="1" applyFont="1"/>
    <xf numFmtId="44" fontId="9" fillId="2" borderId="1" xfId="5" applyFont="1" applyFill="1" applyBorder="1" applyAlignment="1">
      <alignment horizontal="center" vertical="center"/>
    </xf>
    <xf numFmtId="44" fontId="9" fillId="2" borderId="8" xfId="5" applyFont="1" applyFill="1" applyBorder="1" applyAlignment="1">
      <alignment horizontal="center" vertical="center"/>
    </xf>
    <xf numFmtId="44" fontId="8" fillId="2" borderId="1" xfId="5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0" fontId="9" fillId="0" borderId="0" xfId="0" applyNumberFormat="1" applyFont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0" fontId="9" fillId="2" borderId="1" xfId="4" applyNumberFormat="1" applyFont="1" applyFill="1" applyBorder="1" applyAlignment="1">
      <alignment horizontal="center" vertical="center"/>
    </xf>
    <xf numFmtId="43" fontId="2" fillId="2" borderId="28" xfId="1" applyFont="1" applyFill="1" applyBorder="1" applyAlignment="1">
      <alignment vertical="top"/>
    </xf>
    <xf numFmtId="0" fontId="3" fillId="2" borderId="29" xfId="1" applyNumberFormat="1" applyFont="1" applyFill="1" applyBorder="1" applyAlignment="1">
      <alignment horizontal="center" vertical="top"/>
    </xf>
    <xf numFmtId="43" fontId="3" fillId="2" borderId="29" xfId="1" applyFont="1" applyFill="1" applyBorder="1" applyAlignment="1">
      <alignment horizontal="center" vertical="top"/>
    </xf>
    <xf numFmtId="43" fontId="3" fillId="2" borderId="30" xfId="1" applyFont="1" applyFill="1" applyBorder="1" applyAlignment="1">
      <alignment horizontal="center" vertical="top"/>
    </xf>
    <xf numFmtId="0" fontId="7" fillId="2" borderId="15" xfId="3" applyFont="1" applyFill="1" applyBorder="1" applyAlignment="1">
      <alignment horizontal="center" vertical="top"/>
    </xf>
    <xf numFmtId="0" fontId="7" fillId="2" borderId="15" xfId="3" applyFont="1" applyFill="1" applyBorder="1" applyAlignment="1">
      <alignment horizontal="left"/>
    </xf>
    <xf numFmtId="10" fontId="7" fillId="2" borderId="15" xfId="3" applyNumberFormat="1" applyFont="1" applyFill="1" applyBorder="1" applyAlignment="1" applyProtection="1">
      <alignment vertical="top"/>
      <protection hidden="1"/>
    </xf>
    <xf numFmtId="0" fontId="9" fillId="2" borderId="8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164" fontId="10" fillId="4" borderId="4" xfId="0" applyNumberFormat="1" applyFont="1" applyFill="1" applyBorder="1" applyAlignment="1">
      <alignment horizontal="center" vertical="center"/>
    </xf>
    <xf numFmtId="2" fontId="10" fillId="4" borderId="1" xfId="0" applyNumberFormat="1" applyFont="1" applyFill="1" applyBorder="1" applyAlignment="1">
      <alignment horizontal="center" vertical="center"/>
    </xf>
    <xf numFmtId="44" fontId="10" fillId="4" borderId="1" xfId="5" applyFont="1" applyFill="1" applyBorder="1" applyAlignment="1">
      <alignment horizontal="center" vertical="center"/>
    </xf>
    <xf numFmtId="164" fontId="10" fillId="4" borderId="1" xfId="0" applyNumberFormat="1" applyFont="1" applyFill="1" applyBorder="1" applyAlignment="1">
      <alignment horizontal="center" vertical="center"/>
    </xf>
    <xf numFmtId="164" fontId="10" fillId="4" borderId="1" xfId="0" applyNumberFormat="1" applyFont="1" applyFill="1" applyBorder="1" applyAlignment="1">
      <alignment horizontal="center" vertical="center" wrapText="1"/>
    </xf>
    <xf numFmtId="0" fontId="12" fillId="0" borderId="0" xfId="7"/>
    <xf numFmtId="44" fontId="8" fillId="0" borderId="0" xfId="0" applyNumberFormat="1" applyFont="1"/>
    <xf numFmtId="10" fontId="9" fillId="2" borderId="1" xfId="0" applyNumberFormat="1" applyFont="1" applyFill="1" applyBorder="1" applyAlignment="1">
      <alignment horizontal="center" vertical="center"/>
    </xf>
    <xf numFmtId="166" fontId="13" fillId="0" borderId="1" xfId="0" applyNumberFormat="1" applyFont="1" applyBorder="1"/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4" fontId="13" fillId="0" borderId="0" xfId="0" applyNumberFormat="1" applyFont="1" applyAlignment="1">
      <alignment horizontal="center" vertical="center" wrapText="1"/>
    </xf>
    <xf numFmtId="44" fontId="16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6" fillId="2" borderId="0" xfId="3" applyFont="1" applyFill="1" applyAlignment="1">
      <alignment horizontal="left" vertical="top" wrapText="1"/>
    </xf>
    <xf numFmtId="0" fontId="7" fillId="2" borderId="8" xfId="3" applyFont="1" applyFill="1" applyBorder="1" applyAlignment="1">
      <alignment horizontal="left"/>
    </xf>
    <xf numFmtId="0" fontId="7" fillId="2" borderId="9" xfId="3" applyFont="1" applyFill="1" applyBorder="1" applyAlignment="1">
      <alignment horizontal="left"/>
    </xf>
    <xf numFmtId="0" fontId="6" fillId="2" borderId="8" xfId="3" applyFont="1" applyFill="1" applyBorder="1" applyAlignment="1">
      <alignment horizontal="left"/>
    </xf>
    <xf numFmtId="0" fontId="6" fillId="2" borderId="9" xfId="3" applyFont="1" applyFill="1" applyBorder="1" applyAlignment="1">
      <alignment horizontal="left"/>
    </xf>
    <xf numFmtId="0" fontId="7" fillId="2" borderId="12" xfId="3" applyFont="1" applyFill="1" applyBorder="1" applyAlignment="1">
      <alignment horizontal="left"/>
    </xf>
    <xf numFmtId="0" fontId="7" fillId="2" borderId="13" xfId="3" applyFont="1" applyFill="1" applyBorder="1" applyAlignment="1">
      <alignment horizontal="left"/>
    </xf>
    <xf numFmtId="0" fontId="7" fillId="2" borderId="15" xfId="3" applyFont="1" applyFill="1" applyBorder="1" applyAlignment="1">
      <alignment horizontal="center" vertical="center" wrapText="1"/>
    </xf>
    <xf numFmtId="49" fontId="3" fillId="2" borderId="16" xfId="0" applyNumberFormat="1" applyFont="1" applyFill="1" applyBorder="1" applyAlignment="1">
      <alignment horizontal="left" vertical="top" wrapText="1"/>
    </xf>
    <xf numFmtId="49" fontId="3" fillId="2" borderId="17" xfId="0" applyNumberFormat="1" applyFont="1" applyFill="1" applyBorder="1" applyAlignment="1">
      <alignment horizontal="left" vertical="top" wrapText="1"/>
    </xf>
    <xf numFmtId="0" fontId="7" fillId="2" borderId="8" xfId="3" applyFont="1" applyFill="1" applyBorder="1" applyAlignment="1">
      <alignment horizontal="left" vertical="top" wrapText="1"/>
    </xf>
    <xf numFmtId="0" fontId="7" fillId="2" borderId="9" xfId="3" applyFont="1" applyFill="1" applyBorder="1" applyAlignment="1">
      <alignment horizontal="left" vertical="top" wrapText="1"/>
    </xf>
    <xf numFmtId="0" fontId="5" fillId="2" borderId="2" xfId="2" applyFont="1" applyFill="1" applyBorder="1" applyAlignment="1">
      <alignment horizontal="center" vertical="top"/>
    </xf>
    <xf numFmtId="0" fontId="5" fillId="2" borderId="0" xfId="2" applyFont="1" applyFill="1" applyAlignment="1">
      <alignment horizontal="center" vertical="top"/>
    </xf>
    <xf numFmtId="0" fontId="5" fillId="2" borderId="3" xfId="2" applyFont="1" applyFill="1" applyBorder="1" applyAlignment="1">
      <alignment horizontal="center" vertical="top"/>
    </xf>
    <xf numFmtId="0" fontId="6" fillId="2" borderId="5" xfId="3" applyFont="1" applyFill="1" applyBorder="1" applyAlignment="1">
      <alignment horizontal="left" vertical="top" wrapText="1"/>
    </xf>
    <xf numFmtId="0" fontId="6" fillId="2" borderId="6" xfId="3" applyFont="1" applyFill="1" applyBorder="1" applyAlignment="1">
      <alignment horizontal="left" vertical="top" wrapText="1"/>
    </xf>
    <xf numFmtId="0" fontId="6" fillId="2" borderId="7" xfId="3" applyFont="1" applyFill="1" applyBorder="1" applyAlignment="1">
      <alignment horizontal="left" vertical="top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left"/>
    </xf>
    <xf numFmtId="0" fontId="7" fillId="2" borderId="6" xfId="3" applyFont="1" applyFill="1" applyBorder="1" applyAlignment="1">
      <alignment horizontal="left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10" fontId="9" fillId="2" borderId="8" xfId="6" applyNumberFormat="1" applyFont="1" applyFill="1" applyBorder="1" applyAlignment="1">
      <alignment horizontal="right" vertical="center"/>
    </xf>
    <xf numFmtId="10" fontId="9" fillId="2" borderId="9" xfId="6" applyNumberFormat="1" applyFont="1" applyFill="1" applyBorder="1" applyAlignment="1">
      <alignment horizontal="right" vertical="center"/>
    </xf>
    <xf numFmtId="10" fontId="9" fillId="2" borderId="10" xfId="6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left" vertical="center"/>
    </xf>
    <xf numFmtId="44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4" fontId="8" fillId="2" borderId="8" xfId="0" applyNumberFormat="1" applyFont="1" applyFill="1" applyBorder="1" applyAlignment="1">
      <alignment horizontal="center"/>
    </xf>
    <xf numFmtId="4" fontId="8" fillId="2" borderId="10" xfId="0" applyNumberFormat="1" applyFont="1" applyFill="1" applyBorder="1" applyAlignment="1">
      <alignment horizontal="center"/>
    </xf>
    <xf numFmtId="44" fontId="9" fillId="0" borderId="8" xfId="5" applyFont="1" applyFill="1" applyBorder="1" applyAlignment="1">
      <alignment horizontal="center" vertical="center"/>
    </xf>
    <xf numFmtId="44" fontId="9" fillId="0" borderId="9" xfId="5" applyFont="1" applyFill="1" applyBorder="1" applyAlignment="1">
      <alignment horizontal="center" vertical="center"/>
    </xf>
    <xf numFmtId="0" fontId="9" fillId="0" borderId="8" xfId="5" applyNumberFormat="1" applyFont="1" applyFill="1" applyBorder="1" applyAlignment="1">
      <alignment horizontal="right" vertical="center"/>
    </xf>
    <xf numFmtId="0" fontId="9" fillId="0" borderId="9" xfId="5" applyNumberFormat="1" applyFont="1" applyFill="1" applyBorder="1" applyAlignment="1">
      <alignment horizontal="right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44" fontId="9" fillId="2" borderId="26" xfId="5" applyFont="1" applyFill="1" applyBorder="1" applyAlignment="1">
      <alignment horizontal="center" vertical="center"/>
    </xf>
    <xf numFmtId="44" fontId="9" fillId="2" borderId="27" xfId="5" applyFont="1" applyFill="1" applyBorder="1" applyAlignment="1">
      <alignment horizontal="center" vertical="center"/>
    </xf>
    <xf numFmtId="44" fontId="9" fillId="2" borderId="4" xfId="5" applyFont="1" applyFill="1" applyBorder="1" applyAlignment="1">
      <alignment horizontal="center" vertical="center"/>
    </xf>
    <xf numFmtId="44" fontId="9" fillId="2" borderId="8" xfId="5" applyFont="1" applyFill="1" applyBorder="1" applyAlignment="1">
      <alignment horizontal="center" vertical="center"/>
    </xf>
    <xf numFmtId="44" fontId="9" fillId="2" borderId="10" xfId="5" applyFont="1" applyFill="1" applyBorder="1" applyAlignment="1">
      <alignment horizontal="center" vertical="center"/>
    </xf>
    <xf numFmtId="44" fontId="9" fillId="2" borderId="8" xfId="5" applyFont="1" applyFill="1" applyBorder="1" applyAlignment="1">
      <alignment horizontal="center" vertical="center" wrapText="1"/>
    </xf>
    <xf numFmtId="44" fontId="9" fillId="2" borderId="10" xfId="5" applyFont="1" applyFill="1" applyBorder="1" applyAlignment="1">
      <alignment horizontal="center" vertical="center" wrapText="1"/>
    </xf>
    <xf numFmtId="164" fontId="9" fillId="2" borderId="8" xfId="4" applyFont="1" applyFill="1" applyBorder="1" applyAlignment="1">
      <alignment horizontal="center" vertical="center"/>
    </xf>
    <xf numFmtId="164" fontId="9" fillId="2" borderId="10" xfId="4" applyFont="1" applyFill="1" applyBorder="1" applyAlignment="1">
      <alignment horizontal="center" vertical="center"/>
    </xf>
    <xf numFmtId="44" fontId="9" fillId="2" borderId="1" xfId="5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44" fontId="9" fillId="0" borderId="26" xfId="5" applyFont="1" applyFill="1" applyBorder="1" applyAlignment="1">
      <alignment horizontal="center" vertical="center"/>
    </xf>
    <xf numFmtId="44" fontId="9" fillId="0" borderId="27" xfId="5" applyFont="1" applyFill="1" applyBorder="1" applyAlignment="1">
      <alignment horizontal="center" vertical="center"/>
    </xf>
    <xf numFmtId="44" fontId="9" fillId="0" borderId="4" xfId="5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left"/>
    </xf>
    <xf numFmtId="2" fontId="9" fillId="2" borderId="8" xfId="0" applyNumberFormat="1" applyFont="1" applyFill="1" applyBorder="1" applyAlignment="1">
      <alignment horizontal="right" vertical="center"/>
    </xf>
    <xf numFmtId="2" fontId="9" fillId="2" borderId="10" xfId="0" applyNumberFormat="1" applyFont="1" applyFill="1" applyBorder="1" applyAlignment="1">
      <alignment horizontal="right" vertical="center"/>
    </xf>
    <xf numFmtId="0" fontId="9" fillId="2" borderId="8" xfId="0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right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3" fontId="9" fillId="0" borderId="8" xfId="5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3" fontId="9" fillId="2" borderId="8" xfId="0" applyNumberFormat="1" applyFont="1" applyFill="1" applyBorder="1" applyAlignment="1">
      <alignment horizontal="right" vertical="center"/>
    </xf>
    <xf numFmtId="0" fontId="0" fillId="0" borderId="0" xfId="0" applyFont="1"/>
    <xf numFmtId="0" fontId="16" fillId="6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/>
    </xf>
    <xf numFmtId="166" fontId="16" fillId="6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justify" vertical="center"/>
    </xf>
    <xf numFmtId="166" fontId="16" fillId="0" borderId="1" xfId="0" applyNumberFormat="1" applyFont="1" applyBorder="1" applyAlignment="1">
      <alignment horizontal="center" vertical="center"/>
    </xf>
    <xf numFmtId="166" fontId="0" fillId="0" borderId="1" xfId="0" applyNumberFormat="1" applyFont="1" applyBorder="1" applyAlignment="1">
      <alignment horizontal="center" vertical="center"/>
    </xf>
    <xf numFmtId="166" fontId="13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4" fillId="0" borderId="0" xfId="0" applyFont="1" applyAlignment="1">
      <alignment horizontal="justify" vertical="center"/>
    </xf>
    <xf numFmtId="166" fontId="0" fillId="0" borderId="0" xfId="0" applyNumberFormat="1" applyFont="1" applyAlignment="1">
      <alignment horizontal="center" vertical="center"/>
    </xf>
    <xf numFmtId="44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</cellXfs>
  <cellStyles count="8">
    <cellStyle name="Hiperlink" xfId="7" builtinId="8"/>
    <cellStyle name="Moeda" xfId="5" builtinId="4"/>
    <cellStyle name="Normal" xfId="0" builtinId="0"/>
    <cellStyle name="Normal 2" xfId="3" xr:uid="{00000000-0005-0000-0000-000003000000}"/>
    <cellStyle name="Normal_C%C3%B3pia de MEMORIA(1)" xfId="2" xr:uid="{00000000-0005-0000-0000-000004000000}"/>
    <cellStyle name="Porcentagem" xfId="6" builtinId="5"/>
    <cellStyle name="Vírgula" xfId="1" builtinId="3"/>
    <cellStyle name="Vírgula 2" xfId="4" xr:uid="{00000000-0005-0000-0000-000007000000}"/>
  </cellStyles>
  <dxfs count="2">
    <dxf>
      <font>
        <color auto="1"/>
      </font>
      <fill>
        <patternFill>
          <bgColor rgb="FFFFFF00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L29"/>
  <sheetViews>
    <sheetView zoomScale="90" zoomScaleNormal="90" workbookViewId="0">
      <selection activeCell="C33" sqref="C33"/>
    </sheetView>
  </sheetViews>
  <sheetFormatPr defaultRowHeight="14.4" x14ac:dyDescent="0.3"/>
  <cols>
    <col min="1" max="1" width="5.44140625" style="182" customWidth="1"/>
    <col min="2" max="2" width="6.6640625" style="192" customWidth="1"/>
    <col min="3" max="3" width="44.5546875" style="79" customWidth="1"/>
    <col min="4" max="4" width="11.109375" style="192" customWidth="1"/>
    <col min="5" max="5" width="12" style="182" customWidth="1"/>
    <col min="6" max="6" width="13.88671875" style="192" customWidth="1"/>
    <col min="7" max="7" width="13.6640625" style="196" customWidth="1"/>
    <col min="8" max="8" width="15.88671875" style="182" customWidth="1"/>
    <col min="9" max="9" width="8.88671875" style="182"/>
    <col min="10" max="10" width="12.21875" style="182" customWidth="1"/>
    <col min="11" max="11" width="12.33203125" style="182" bestFit="1" customWidth="1"/>
    <col min="12" max="16384" width="8.88671875" style="182"/>
  </cols>
  <sheetData>
    <row r="2" spans="2:10" ht="20.399999999999999" customHeight="1" x14ac:dyDescent="0.3">
      <c r="B2" s="84" t="s">
        <v>143</v>
      </c>
      <c r="C2" s="84"/>
      <c r="D2" s="84"/>
      <c r="E2" s="84"/>
      <c r="F2" s="84"/>
      <c r="G2" s="84"/>
      <c r="H2" s="84"/>
    </row>
    <row r="4" spans="2:10" ht="21" customHeight="1" x14ac:dyDescent="0.3">
      <c r="B4" s="183" t="s">
        <v>124</v>
      </c>
      <c r="C4" s="183"/>
      <c r="D4" s="183"/>
      <c r="E4" s="183"/>
      <c r="F4" s="183"/>
      <c r="G4" s="183"/>
      <c r="H4" s="183"/>
    </row>
    <row r="5" spans="2:10" ht="43.2" x14ac:dyDescent="0.3">
      <c r="B5" s="184" t="s">
        <v>99</v>
      </c>
      <c r="C5" s="185" t="s">
        <v>100</v>
      </c>
      <c r="D5" s="185" t="s">
        <v>101</v>
      </c>
      <c r="E5" s="184" t="s">
        <v>102</v>
      </c>
      <c r="F5" s="186" t="s">
        <v>103</v>
      </c>
      <c r="G5" s="186" t="s">
        <v>104</v>
      </c>
      <c r="H5" s="186" t="s">
        <v>105</v>
      </c>
    </row>
    <row r="6" spans="2:10" ht="57.6" x14ac:dyDescent="0.3">
      <c r="B6" s="187">
        <v>1</v>
      </c>
      <c r="C6" s="188" t="s">
        <v>144</v>
      </c>
      <c r="D6" s="187" t="s">
        <v>101</v>
      </c>
      <c r="E6" s="187">
        <v>2</v>
      </c>
      <c r="F6" s="189">
        <f>'Item 1'!F58</f>
        <v>32255.730768784211</v>
      </c>
      <c r="G6" s="190">
        <f>F6*E6</f>
        <v>64511.461537568423</v>
      </c>
      <c r="H6" s="190">
        <f>G6*12</f>
        <v>774137.53845082107</v>
      </c>
    </row>
    <row r="7" spans="2:10" ht="72" x14ac:dyDescent="0.3">
      <c r="B7" s="187">
        <v>2</v>
      </c>
      <c r="C7" s="188" t="s">
        <v>145</v>
      </c>
      <c r="D7" s="187" t="s">
        <v>101</v>
      </c>
      <c r="E7" s="187">
        <v>1</v>
      </c>
      <c r="F7" s="189">
        <f>'Item 2'!F58</f>
        <v>12535.734829097084</v>
      </c>
      <c r="G7" s="190">
        <f t="shared" ref="G7:G8" si="0">F7*E7</f>
        <v>12535.734829097084</v>
      </c>
      <c r="H7" s="190">
        <f t="shared" ref="H7:H8" si="1">G7*12</f>
        <v>150428.81794916501</v>
      </c>
      <c r="J7" s="80"/>
    </row>
    <row r="8" spans="2:10" ht="57.6" x14ac:dyDescent="0.3">
      <c r="B8" s="187">
        <v>3</v>
      </c>
      <c r="C8" s="188" t="s">
        <v>146</v>
      </c>
      <c r="D8" s="187" t="s">
        <v>101</v>
      </c>
      <c r="E8" s="187">
        <v>1</v>
      </c>
      <c r="F8" s="189">
        <f>'Item 3'!F58</f>
        <v>12372.157099927173</v>
      </c>
      <c r="G8" s="190">
        <f t="shared" si="0"/>
        <v>12372.157099927173</v>
      </c>
      <c r="H8" s="190">
        <f t="shared" si="1"/>
        <v>148465.88519912609</v>
      </c>
    </row>
    <row r="9" spans="2:10" x14ac:dyDescent="0.3">
      <c r="B9" s="86" t="s">
        <v>126</v>
      </c>
      <c r="C9" s="87"/>
      <c r="D9" s="87"/>
      <c r="E9" s="87"/>
      <c r="F9" s="87"/>
      <c r="G9" s="88"/>
      <c r="H9" s="191">
        <f>SUM(H6:H8)</f>
        <v>1073032.2415991123</v>
      </c>
    </row>
    <row r="10" spans="2:10" x14ac:dyDescent="0.3">
      <c r="C10" s="193"/>
      <c r="E10" s="192"/>
      <c r="F10" s="194"/>
      <c r="G10" s="194"/>
      <c r="H10" s="194"/>
    </row>
    <row r="11" spans="2:10" x14ac:dyDescent="0.3">
      <c r="C11" s="193"/>
      <c r="E11" s="192"/>
      <c r="F11" s="194"/>
      <c r="G11" s="194"/>
      <c r="H11" s="194"/>
    </row>
    <row r="12" spans="2:10" ht="22.8" customHeight="1" x14ac:dyDescent="0.3">
      <c r="B12" s="183" t="s">
        <v>125</v>
      </c>
      <c r="C12" s="183"/>
      <c r="D12" s="183"/>
      <c r="E12" s="183"/>
      <c r="F12" s="183"/>
      <c r="G12" s="183"/>
      <c r="H12" s="183"/>
    </row>
    <row r="13" spans="2:10" ht="43.2" x14ac:dyDescent="0.3">
      <c r="B13" s="184" t="s">
        <v>99</v>
      </c>
      <c r="C13" s="185" t="s">
        <v>100</v>
      </c>
      <c r="D13" s="185" t="s">
        <v>101</v>
      </c>
      <c r="E13" s="184" t="s">
        <v>102</v>
      </c>
      <c r="F13" s="186" t="s">
        <v>103</v>
      </c>
      <c r="G13" s="186" t="s">
        <v>104</v>
      </c>
      <c r="H13" s="186" t="s">
        <v>105</v>
      </c>
    </row>
    <row r="14" spans="2:10" ht="86.4" x14ac:dyDescent="0.3">
      <c r="B14" s="187">
        <v>1</v>
      </c>
      <c r="C14" s="188" t="s">
        <v>147</v>
      </c>
      <c r="D14" s="187" t="s">
        <v>101</v>
      </c>
      <c r="E14" s="187">
        <v>1</v>
      </c>
      <c r="F14" s="83">
        <f>'Lot 2 - Item 1 '!F58</f>
        <v>9204.4925778086999</v>
      </c>
      <c r="G14" s="195">
        <f>F14*E14</f>
        <v>9204.4925778086999</v>
      </c>
      <c r="H14" s="190">
        <f>G14*12</f>
        <v>110453.91093370441</v>
      </c>
    </row>
    <row r="15" spans="2:10" ht="100.8" x14ac:dyDescent="0.3">
      <c r="B15" s="187">
        <v>2</v>
      </c>
      <c r="C15" s="188" t="s">
        <v>148</v>
      </c>
      <c r="D15" s="187" t="s">
        <v>101</v>
      </c>
      <c r="E15" s="187">
        <v>2</v>
      </c>
      <c r="F15" s="83">
        <f>'Lot 2 - Item 2'!F58</f>
        <v>11117.920558303938</v>
      </c>
      <c r="G15" s="195">
        <f t="shared" ref="G15:G18" si="2">F15*E15</f>
        <v>22235.841116607877</v>
      </c>
      <c r="H15" s="190">
        <f t="shared" ref="H15:H18" si="3">G15*12</f>
        <v>266830.09339929454</v>
      </c>
    </row>
    <row r="16" spans="2:10" ht="86.4" x14ac:dyDescent="0.3">
      <c r="B16" s="187">
        <v>3</v>
      </c>
      <c r="C16" s="188" t="s">
        <v>149</v>
      </c>
      <c r="D16" s="187" t="s">
        <v>101</v>
      </c>
      <c r="E16" s="187">
        <v>1</v>
      </c>
      <c r="F16" s="83">
        <f>'Lot 2 - Item 3'!F58</f>
        <v>9111.7404430695588</v>
      </c>
      <c r="G16" s="195">
        <f t="shared" si="2"/>
        <v>9111.7404430695588</v>
      </c>
      <c r="H16" s="190">
        <f t="shared" si="3"/>
        <v>109340.8853168347</v>
      </c>
    </row>
    <row r="17" spans="2:12" ht="100.8" x14ac:dyDescent="0.3">
      <c r="B17" s="187">
        <v>4</v>
      </c>
      <c r="C17" s="188" t="s">
        <v>150</v>
      </c>
      <c r="D17" s="187" t="s">
        <v>101</v>
      </c>
      <c r="E17" s="187">
        <v>2</v>
      </c>
      <c r="F17" s="83">
        <f>'Lot 2 - Item 4'!F58</f>
        <v>18063.161008934007</v>
      </c>
      <c r="G17" s="195">
        <f t="shared" si="2"/>
        <v>36126.322017868013</v>
      </c>
      <c r="H17" s="190">
        <f t="shared" si="3"/>
        <v>433515.86421441613</v>
      </c>
      <c r="J17" s="80"/>
      <c r="K17" s="79"/>
      <c r="L17" s="192"/>
    </row>
    <row r="18" spans="2:12" ht="129.6" x14ac:dyDescent="0.3">
      <c r="B18" s="187">
        <v>5</v>
      </c>
      <c r="C18" s="188" t="s">
        <v>151</v>
      </c>
      <c r="D18" s="187" t="s">
        <v>101</v>
      </c>
      <c r="E18" s="187">
        <v>1</v>
      </c>
      <c r="F18" s="83">
        <f>'Lot 2 - Item 5'!F58</f>
        <v>10818.155260672564</v>
      </c>
      <c r="G18" s="195">
        <f t="shared" si="2"/>
        <v>10818.155260672564</v>
      </c>
      <c r="H18" s="190">
        <f t="shared" si="3"/>
        <v>129817.86312807076</v>
      </c>
      <c r="J18" s="82"/>
      <c r="K18" s="79"/>
      <c r="L18" s="192"/>
    </row>
    <row r="19" spans="2:12" x14ac:dyDescent="0.3">
      <c r="B19" s="86" t="s">
        <v>128</v>
      </c>
      <c r="C19" s="87"/>
      <c r="D19" s="87"/>
      <c r="E19" s="87"/>
      <c r="F19" s="87"/>
      <c r="G19" s="88"/>
      <c r="H19" s="191">
        <f>SUM(H14:H18)</f>
        <v>1049958.6169923206</v>
      </c>
    </row>
    <row r="20" spans="2:12" x14ac:dyDescent="0.3">
      <c r="C20" s="193"/>
      <c r="H20" s="194"/>
    </row>
    <row r="22" spans="2:12" ht="23.4" customHeight="1" x14ac:dyDescent="0.3">
      <c r="B22" s="183" t="s">
        <v>129</v>
      </c>
      <c r="C22" s="183"/>
      <c r="D22" s="183"/>
      <c r="E22" s="183"/>
      <c r="F22" s="183"/>
      <c r="G22" s="183"/>
      <c r="H22" s="183"/>
    </row>
    <row r="23" spans="2:12" ht="43.2" x14ac:dyDescent="0.3">
      <c r="B23" s="184" t="s">
        <v>99</v>
      </c>
      <c r="C23" s="185" t="s">
        <v>100</v>
      </c>
      <c r="D23" s="185" t="s">
        <v>101</v>
      </c>
      <c r="E23" s="184" t="s">
        <v>102</v>
      </c>
      <c r="F23" s="186" t="s">
        <v>103</v>
      </c>
      <c r="G23" s="186" t="s">
        <v>104</v>
      </c>
      <c r="H23" s="186" t="s">
        <v>105</v>
      </c>
    </row>
    <row r="24" spans="2:12" ht="129.6" x14ac:dyDescent="0.3">
      <c r="B24" s="187">
        <v>1</v>
      </c>
      <c r="C24" s="188" t="s">
        <v>152</v>
      </c>
      <c r="D24" s="187" t="s">
        <v>101</v>
      </c>
      <c r="E24" s="187">
        <v>1</v>
      </c>
      <c r="F24" s="83">
        <f>'Lot 3 - Item 1'!F58</f>
        <v>15941.385627267213</v>
      </c>
      <c r="G24" s="195">
        <f>F24*E24</f>
        <v>15941.385627267213</v>
      </c>
      <c r="H24" s="190">
        <f>G24*12</f>
        <v>191296.62752720655</v>
      </c>
      <c r="J24" s="80"/>
    </row>
    <row r="25" spans="2:12" ht="100.8" x14ac:dyDescent="0.3">
      <c r="B25" s="187">
        <v>2</v>
      </c>
      <c r="C25" s="188" t="s">
        <v>153</v>
      </c>
      <c r="D25" s="187" t="s">
        <v>101</v>
      </c>
      <c r="E25" s="187">
        <v>5</v>
      </c>
      <c r="F25" s="83">
        <f>'Lot 3 - Item 2'!F58</f>
        <v>3841.3054350686152</v>
      </c>
      <c r="G25" s="195">
        <f t="shared" ref="G25:G26" si="4">F25*E25</f>
        <v>19206.527175343075</v>
      </c>
      <c r="H25" s="190">
        <f t="shared" ref="H25:H26" si="5">G25*12</f>
        <v>230478.32610411692</v>
      </c>
      <c r="J25" s="80"/>
      <c r="K25" s="81"/>
    </row>
    <row r="26" spans="2:12" ht="72" x14ac:dyDescent="0.3">
      <c r="B26" s="187">
        <v>3</v>
      </c>
      <c r="C26" s="188" t="s">
        <v>154</v>
      </c>
      <c r="D26" s="187" t="s">
        <v>101</v>
      </c>
      <c r="E26" s="187">
        <v>1</v>
      </c>
      <c r="F26" s="83">
        <f>'Lot 3 - Item 3'!F58</f>
        <v>7166.5703901328607</v>
      </c>
      <c r="G26" s="195">
        <f t="shared" si="4"/>
        <v>7166.5703901328607</v>
      </c>
      <c r="H26" s="190">
        <f t="shared" si="5"/>
        <v>85998.844681594332</v>
      </c>
      <c r="J26" s="80"/>
      <c r="K26" s="197"/>
    </row>
    <row r="27" spans="2:12" x14ac:dyDescent="0.3">
      <c r="B27" s="86" t="s">
        <v>127</v>
      </c>
      <c r="C27" s="87"/>
      <c r="D27" s="87"/>
      <c r="E27" s="87"/>
      <c r="F27" s="87"/>
      <c r="G27" s="88"/>
      <c r="H27" s="78">
        <f>SUM(H24:H26)</f>
        <v>507773.79831291782</v>
      </c>
    </row>
    <row r="29" spans="2:12" x14ac:dyDescent="0.3">
      <c r="B29" s="85" t="s">
        <v>130</v>
      </c>
      <c r="C29" s="85"/>
      <c r="D29" s="85"/>
      <c r="E29" s="85"/>
      <c r="F29" s="85"/>
      <c r="G29" s="85"/>
      <c r="H29" s="78">
        <f>H9+H19+H27</f>
        <v>2630764.6569043505</v>
      </c>
    </row>
  </sheetData>
  <mergeCells count="8">
    <mergeCell ref="B2:H2"/>
    <mergeCell ref="B4:H4"/>
    <mergeCell ref="B12:H12"/>
    <mergeCell ref="B22:H22"/>
    <mergeCell ref="B29:G29"/>
    <mergeCell ref="B19:G19"/>
    <mergeCell ref="B9:G9"/>
    <mergeCell ref="B27:G27"/>
  </mergeCells>
  <pageMargins left="0.511811024" right="0.511811024" top="0.78740157499999996" bottom="0.78740157499999996" header="0.31496062000000002" footer="0.31496062000000002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0D97-8CB8-4C71-B1B9-96E04D96C316}">
  <dimension ref="A1:J58"/>
  <sheetViews>
    <sheetView zoomScale="93" zoomScaleNormal="93" workbookViewId="0">
      <selection activeCell="E5" sqref="E5:H5"/>
    </sheetView>
  </sheetViews>
  <sheetFormatPr defaultColWidth="9.109375" defaultRowHeight="13.8" x14ac:dyDescent="0.25"/>
  <cols>
    <col min="1" max="1" width="9.109375" style="21"/>
    <col min="2" max="2" width="13.109375" style="21" customWidth="1"/>
    <col min="3" max="3" width="14.33203125" style="21" customWidth="1"/>
    <col min="4" max="4" width="17.33203125" style="20" customWidth="1"/>
    <col min="5" max="5" width="11" style="21" customWidth="1"/>
    <col min="6" max="6" width="17.88671875" style="21" customWidth="1"/>
    <col min="7" max="7" width="17" style="21" customWidth="1"/>
    <col min="8" max="8" width="17.33203125" style="21" bestFit="1" customWidth="1"/>
    <col min="9" max="9" width="9.109375" style="22"/>
    <col min="10" max="10" width="14.44140625" style="22" bestFit="1" customWidth="1"/>
    <col min="11" max="16384" width="9.109375" style="22"/>
  </cols>
  <sheetData>
    <row r="1" spans="1:10" ht="13.95" customHeight="1" thickBot="1" x14ac:dyDescent="0.3">
      <c r="A1" s="23"/>
      <c r="B1" s="23"/>
      <c r="C1" s="23"/>
      <c r="D1" s="23"/>
      <c r="E1" s="23"/>
      <c r="F1" s="23"/>
      <c r="G1" s="23"/>
      <c r="H1" s="23"/>
    </row>
    <row r="2" spans="1:10" ht="25.95" customHeight="1" x14ac:dyDescent="0.25">
      <c r="A2" s="162" t="s">
        <v>54</v>
      </c>
      <c r="B2" s="163"/>
      <c r="C2" s="163"/>
      <c r="D2" s="163"/>
      <c r="E2" s="163"/>
      <c r="F2" s="163"/>
      <c r="G2" s="163"/>
      <c r="H2" s="164"/>
    </row>
    <row r="3" spans="1:10" ht="16.2" customHeight="1" x14ac:dyDescent="0.25">
      <c r="A3" s="168" t="s">
        <v>139</v>
      </c>
      <c r="B3" s="168"/>
      <c r="C3" s="168"/>
      <c r="D3" s="168"/>
      <c r="E3" s="168"/>
      <c r="F3" s="168"/>
      <c r="G3" s="168"/>
      <c r="H3" s="168"/>
    </row>
    <row r="4" spans="1:10" ht="18" customHeight="1" x14ac:dyDescent="0.25">
      <c r="A4" s="169" t="s">
        <v>95</v>
      </c>
      <c r="B4" s="169"/>
      <c r="C4" s="169"/>
      <c r="D4" s="169"/>
      <c r="E4" s="171" t="s">
        <v>140</v>
      </c>
      <c r="F4" s="171"/>
      <c r="G4" s="171"/>
      <c r="H4" s="171"/>
    </row>
    <row r="5" spans="1:10" ht="21" customHeight="1" x14ac:dyDescent="0.25">
      <c r="A5" s="170" t="s">
        <v>96</v>
      </c>
      <c r="B5" s="170"/>
      <c r="C5" s="170"/>
      <c r="D5" s="170"/>
      <c r="E5" s="180" t="s">
        <v>141</v>
      </c>
      <c r="F5" s="171"/>
      <c r="G5" s="171"/>
      <c r="H5" s="171"/>
    </row>
    <row r="6" spans="1:10" ht="19.2" customHeight="1" x14ac:dyDescent="0.25">
      <c r="A6" s="169" t="s">
        <v>97</v>
      </c>
      <c r="B6" s="169"/>
      <c r="C6" s="169"/>
      <c r="D6" s="169"/>
      <c r="E6" s="171">
        <v>30</v>
      </c>
      <c r="F6" s="171"/>
      <c r="G6" s="171"/>
      <c r="H6" s="171"/>
    </row>
    <row r="7" spans="1:10" ht="19.95" customHeight="1" x14ac:dyDescent="0.25">
      <c r="A7" s="169" t="s">
        <v>98</v>
      </c>
      <c r="B7" s="169"/>
      <c r="C7" s="169"/>
      <c r="D7" s="169"/>
      <c r="E7" s="172">
        <v>6000</v>
      </c>
      <c r="F7" s="172"/>
      <c r="G7" s="172"/>
      <c r="H7" s="172"/>
    </row>
    <row r="8" spans="1:10" ht="18" customHeight="1" thickBot="1" x14ac:dyDescent="0.3">
      <c r="A8" s="165" t="s">
        <v>80</v>
      </c>
      <c r="B8" s="166"/>
      <c r="C8" s="166"/>
      <c r="D8" s="166"/>
      <c r="E8" s="166"/>
      <c r="F8" s="166"/>
      <c r="G8" s="166"/>
      <c r="H8" s="167"/>
    </row>
    <row r="9" spans="1:10" ht="41.4" x14ac:dyDescent="0.25">
      <c r="A9" s="173" t="s">
        <v>36</v>
      </c>
      <c r="B9" s="174"/>
      <c r="C9" s="174"/>
      <c r="D9" s="175"/>
      <c r="E9" s="67" t="s">
        <v>64</v>
      </c>
      <c r="F9" s="68" t="s">
        <v>70</v>
      </c>
      <c r="G9" s="69" t="s">
        <v>106</v>
      </c>
      <c r="H9" s="70" t="s">
        <v>63</v>
      </c>
    </row>
    <row r="10" spans="1:10" ht="17.399999999999999" customHeight="1" x14ac:dyDescent="0.25">
      <c r="A10" s="176" t="s">
        <v>76</v>
      </c>
      <c r="B10" s="177"/>
      <c r="C10" s="177"/>
      <c r="D10" s="178"/>
      <c r="E10" s="24">
        <v>1</v>
      </c>
      <c r="F10" s="46">
        <v>1910.5</v>
      </c>
      <c r="G10" s="47">
        <f>F10*70.11%</f>
        <v>1339.45155</v>
      </c>
      <c r="H10" s="46">
        <f>F10+G10</f>
        <v>3249.9515499999998</v>
      </c>
      <c r="J10" s="25"/>
    </row>
    <row r="11" spans="1:10" x14ac:dyDescent="0.25">
      <c r="A11" s="20"/>
      <c r="D11" s="21"/>
      <c r="H11" s="26"/>
    </row>
    <row r="12" spans="1:10" ht="16.95" customHeight="1" x14ac:dyDescent="0.25">
      <c r="A12" s="110" t="s">
        <v>37</v>
      </c>
      <c r="B12" s="111"/>
      <c r="C12" s="111"/>
      <c r="D12" s="112"/>
      <c r="E12" s="67" t="s">
        <v>64</v>
      </c>
      <c r="F12" s="110" t="s">
        <v>73</v>
      </c>
      <c r="G12" s="112"/>
      <c r="H12" s="71" t="s">
        <v>63</v>
      </c>
    </row>
    <row r="13" spans="1:10" ht="14.4" customHeight="1" x14ac:dyDescent="0.3">
      <c r="A13" s="113" t="s">
        <v>38</v>
      </c>
      <c r="B13" s="114"/>
      <c r="C13" s="114"/>
      <c r="D13" s="115"/>
      <c r="E13" s="27">
        <v>1</v>
      </c>
      <c r="F13" s="141">
        <v>110854</v>
      </c>
      <c r="G13" s="142"/>
      <c r="H13" s="147">
        <f>F16/12</f>
        <v>1108.54</v>
      </c>
      <c r="J13" s="75"/>
    </row>
    <row r="14" spans="1:10" ht="14.4" customHeight="1" x14ac:dyDescent="0.25">
      <c r="A14" s="113" t="s">
        <v>40</v>
      </c>
      <c r="B14" s="114"/>
      <c r="C14" s="114"/>
      <c r="D14" s="115"/>
      <c r="E14" s="44">
        <v>0.4</v>
      </c>
      <c r="F14" s="141">
        <f>F13*E14</f>
        <v>44341.600000000006</v>
      </c>
      <c r="G14" s="142"/>
      <c r="H14" s="147"/>
    </row>
    <row r="15" spans="1:10" ht="14.4" customHeight="1" x14ac:dyDescent="0.25">
      <c r="A15" s="113" t="s">
        <v>93</v>
      </c>
      <c r="B15" s="114"/>
      <c r="C15" s="114"/>
      <c r="D15" s="115"/>
      <c r="E15" s="29">
        <v>1</v>
      </c>
      <c r="F15" s="143">
        <f>(F13-F14)</f>
        <v>66512.399999999994</v>
      </c>
      <c r="G15" s="144"/>
      <c r="H15" s="147"/>
    </row>
    <row r="16" spans="1:10" ht="14.4" customHeight="1" x14ac:dyDescent="0.25">
      <c r="A16" s="114" t="s">
        <v>94</v>
      </c>
      <c r="B16" s="114"/>
      <c r="C16" s="114"/>
      <c r="D16" s="115"/>
      <c r="E16" s="44">
        <v>0.2</v>
      </c>
      <c r="F16" s="141">
        <f>F15*E16</f>
        <v>13302.48</v>
      </c>
      <c r="G16" s="142"/>
      <c r="H16" s="147"/>
    </row>
    <row r="17" spans="1:10" x14ac:dyDescent="0.25">
      <c r="A17" s="31"/>
      <c r="B17" s="32"/>
      <c r="C17" s="32"/>
      <c r="D17" s="32"/>
      <c r="E17" s="32"/>
      <c r="F17" s="32"/>
      <c r="G17" s="33"/>
      <c r="H17" s="34"/>
    </row>
    <row r="18" spans="1:10" ht="17.399999999999999" customHeight="1" x14ac:dyDescent="0.25">
      <c r="A18" s="110" t="s">
        <v>56</v>
      </c>
      <c r="B18" s="111"/>
      <c r="C18" s="111"/>
      <c r="D18" s="112"/>
      <c r="E18" s="67" t="s">
        <v>82</v>
      </c>
      <c r="F18" s="110" t="s">
        <v>57</v>
      </c>
      <c r="G18" s="112"/>
      <c r="H18" s="71" t="s">
        <v>58</v>
      </c>
    </row>
    <row r="19" spans="1:10" ht="19.2" customHeight="1" x14ac:dyDescent="0.25">
      <c r="A19" s="113" t="s">
        <v>92</v>
      </c>
      <c r="B19" s="114"/>
      <c r="C19" s="114"/>
      <c r="D19" s="115"/>
      <c r="E19" s="43">
        <v>0.06</v>
      </c>
      <c r="F19" s="141">
        <f>F13</f>
        <v>110854</v>
      </c>
      <c r="G19" s="142"/>
      <c r="H19" s="46">
        <f>(F19*E19)/12</f>
        <v>554.27</v>
      </c>
    </row>
    <row r="20" spans="1:10" x14ac:dyDescent="0.25">
      <c r="A20" s="31"/>
      <c r="B20" s="32"/>
      <c r="C20" s="32"/>
      <c r="D20" s="32"/>
      <c r="E20" s="32"/>
      <c r="F20" s="32"/>
      <c r="G20" s="32"/>
      <c r="H20" s="34"/>
    </row>
    <row r="21" spans="1:10" ht="19.2" customHeight="1" x14ac:dyDescent="0.25">
      <c r="A21" s="110" t="s">
        <v>41</v>
      </c>
      <c r="B21" s="111"/>
      <c r="C21" s="111"/>
      <c r="D21" s="111"/>
      <c r="E21" s="112"/>
      <c r="F21" s="110" t="s">
        <v>73</v>
      </c>
      <c r="G21" s="112"/>
      <c r="H21" s="71" t="s">
        <v>58</v>
      </c>
    </row>
    <row r="22" spans="1:10" ht="14.4" customHeight="1" x14ac:dyDescent="0.25">
      <c r="A22" s="113" t="s">
        <v>77</v>
      </c>
      <c r="B22" s="114"/>
      <c r="C22" s="114"/>
      <c r="D22" s="114"/>
      <c r="E22" s="115"/>
      <c r="F22" s="141">
        <f>F19*2.4%</f>
        <v>2660.4960000000001</v>
      </c>
      <c r="G22" s="142"/>
      <c r="H22" s="138">
        <f>SUM(F22+F23+F24+F25)/12</f>
        <v>417.01549999999997</v>
      </c>
    </row>
    <row r="23" spans="1:10" ht="14.4" customHeight="1" x14ac:dyDescent="0.25">
      <c r="A23" s="113" t="s">
        <v>78</v>
      </c>
      <c r="B23" s="114"/>
      <c r="C23" s="114"/>
      <c r="D23" s="114"/>
      <c r="E23" s="115"/>
      <c r="F23" s="141">
        <v>126.61</v>
      </c>
      <c r="G23" s="142"/>
      <c r="H23" s="139"/>
    </row>
    <row r="24" spans="1:10" ht="14.4" customHeight="1" x14ac:dyDescent="0.25">
      <c r="A24" s="113" t="s">
        <v>79</v>
      </c>
      <c r="B24" s="114"/>
      <c r="C24" s="114"/>
      <c r="D24" s="114"/>
      <c r="E24" s="115"/>
      <c r="F24" s="145">
        <v>0</v>
      </c>
      <c r="G24" s="146"/>
      <c r="H24" s="139"/>
    </row>
    <row r="25" spans="1:10" ht="13.95" customHeight="1" x14ac:dyDescent="0.25">
      <c r="A25" s="126" t="s">
        <v>72</v>
      </c>
      <c r="B25" s="127"/>
      <c r="C25" s="127"/>
      <c r="D25" s="127"/>
      <c r="E25" s="128"/>
      <c r="F25" s="141">
        <f>F13*2%</f>
        <v>2217.08</v>
      </c>
      <c r="G25" s="142"/>
      <c r="H25" s="140"/>
      <c r="J25" s="76"/>
    </row>
    <row r="26" spans="1:10" x14ac:dyDescent="0.25">
      <c r="A26" s="31"/>
      <c r="B26" s="35"/>
      <c r="C26" s="35"/>
      <c r="D26" s="35"/>
      <c r="E26" s="30"/>
      <c r="F26" s="36"/>
      <c r="G26" s="37"/>
      <c r="H26" s="34"/>
    </row>
    <row r="27" spans="1:10" ht="16.2" customHeight="1" x14ac:dyDescent="0.25">
      <c r="A27" s="110" t="s">
        <v>42</v>
      </c>
      <c r="B27" s="111"/>
      <c r="C27" s="111"/>
      <c r="D27" s="111"/>
      <c r="E27" s="111"/>
      <c r="F27" s="111"/>
      <c r="G27" s="112"/>
      <c r="H27" s="72">
        <f>H10+H13+H19+H22</f>
        <v>5329.7770499999988</v>
      </c>
    </row>
    <row r="28" spans="1:10" x14ac:dyDescent="0.25">
      <c r="A28" s="30"/>
      <c r="B28" s="35"/>
      <c r="C28" s="35"/>
      <c r="D28" s="35"/>
      <c r="E28" s="35"/>
      <c r="F28" s="35"/>
      <c r="G28" s="35"/>
      <c r="H28" s="38"/>
    </row>
    <row r="29" spans="1:10" ht="21.6" customHeight="1" x14ac:dyDescent="0.25">
      <c r="A29" s="151" t="s">
        <v>81</v>
      </c>
      <c r="B29" s="151"/>
      <c r="C29" s="151"/>
      <c r="D29" s="151"/>
      <c r="E29" s="151"/>
      <c r="F29" s="151"/>
      <c r="G29" s="151"/>
      <c r="H29" s="151"/>
    </row>
    <row r="30" spans="1:10" ht="19.2" customHeight="1" x14ac:dyDescent="0.25">
      <c r="A30" s="110" t="s">
        <v>43</v>
      </c>
      <c r="B30" s="111"/>
      <c r="C30" s="111"/>
      <c r="D30" s="112"/>
      <c r="E30" s="67" t="s">
        <v>64</v>
      </c>
      <c r="F30" s="67" t="s">
        <v>61</v>
      </c>
      <c r="G30" s="67" t="s">
        <v>65</v>
      </c>
      <c r="H30" s="73" t="s">
        <v>63</v>
      </c>
    </row>
    <row r="31" spans="1:10" ht="14.4" customHeight="1" x14ac:dyDescent="0.25">
      <c r="A31" s="113" t="s">
        <v>44</v>
      </c>
      <c r="B31" s="114"/>
      <c r="C31" s="114"/>
      <c r="D31" s="115"/>
      <c r="E31" s="27">
        <v>10</v>
      </c>
      <c r="F31" s="28">
        <v>0</v>
      </c>
      <c r="G31" s="28">
        <f>F31/E31</f>
        <v>0</v>
      </c>
      <c r="H31" s="138">
        <f>G32</f>
        <v>0</v>
      </c>
    </row>
    <row r="32" spans="1:10" ht="14.4" customHeight="1" x14ac:dyDescent="0.25">
      <c r="A32" s="113" t="s">
        <v>45</v>
      </c>
      <c r="B32" s="114"/>
      <c r="C32" s="114"/>
      <c r="D32" s="115"/>
      <c r="E32" s="53">
        <f>D7</f>
        <v>0</v>
      </c>
      <c r="F32" s="28">
        <f>G31</f>
        <v>0</v>
      </c>
      <c r="G32" s="46">
        <f>E32*F32</f>
        <v>0</v>
      </c>
      <c r="H32" s="140"/>
    </row>
    <row r="33" spans="1:10" x14ac:dyDescent="0.25">
      <c r="A33" s="30"/>
      <c r="B33" s="35"/>
      <c r="C33" s="35"/>
      <c r="D33" s="35"/>
      <c r="E33" s="39"/>
      <c r="F33" s="33"/>
      <c r="G33" s="38"/>
      <c r="H33" s="33"/>
    </row>
    <row r="34" spans="1:10" ht="19.2" customHeight="1" x14ac:dyDescent="0.25">
      <c r="A34" s="110" t="s">
        <v>46</v>
      </c>
      <c r="B34" s="111"/>
      <c r="C34" s="111"/>
      <c r="D34" s="112"/>
      <c r="E34" s="67" t="s">
        <v>64</v>
      </c>
      <c r="F34" s="110" t="s">
        <v>73</v>
      </c>
      <c r="G34" s="112"/>
      <c r="H34" s="73" t="s">
        <v>63</v>
      </c>
    </row>
    <row r="35" spans="1:10" ht="14.4" customHeight="1" x14ac:dyDescent="0.25">
      <c r="A35" s="113" t="s">
        <v>47</v>
      </c>
      <c r="B35" s="114"/>
      <c r="C35" s="114"/>
      <c r="D35" s="115"/>
      <c r="E35" s="40" t="s">
        <v>39</v>
      </c>
      <c r="F35" s="158">
        <v>52.5</v>
      </c>
      <c r="G35" s="159"/>
      <c r="H35" s="147">
        <f>(F35*F37)/F36*F38</f>
        <v>189</v>
      </c>
    </row>
    <row r="36" spans="1:10" ht="14.4" customHeight="1" x14ac:dyDescent="0.25">
      <c r="A36" s="113" t="s">
        <v>48</v>
      </c>
      <c r="B36" s="114"/>
      <c r="C36" s="114"/>
      <c r="D36" s="115"/>
      <c r="E36" s="40"/>
      <c r="F36" s="160">
        <v>10000</v>
      </c>
      <c r="G36" s="161"/>
      <c r="H36" s="147"/>
    </row>
    <row r="37" spans="1:10" ht="14.4" customHeight="1" x14ac:dyDescent="0.25">
      <c r="A37" s="61" t="s">
        <v>74</v>
      </c>
      <c r="B37" s="62"/>
      <c r="C37" s="62"/>
      <c r="D37" s="63"/>
      <c r="E37" s="40"/>
      <c r="F37" s="158">
        <v>6</v>
      </c>
      <c r="G37" s="159"/>
      <c r="H37" s="147"/>
    </row>
    <row r="38" spans="1:10" ht="14.4" customHeight="1" x14ac:dyDescent="0.25">
      <c r="A38" s="113" t="s">
        <v>88</v>
      </c>
      <c r="B38" s="114"/>
      <c r="C38" s="114"/>
      <c r="D38" s="115"/>
      <c r="E38" s="40"/>
      <c r="F38" s="160">
        <f>E7</f>
        <v>6000</v>
      </c>
      <c r="G38" s="161"/>
      <c r="H38" s="147"/>
    </row>
    <row r="39" spans="1:10" x14ac:dyDescent="0.25">
      <c r="A39" s="30"/>
      <c r="B39" s="114"/>
      <c r="C39" s="114"/>
      <c r="D39" s="114"/>
      <c r="E39" s="39"/>
      <c r="F39" s="33"/>
      <c r="G39" s="38"/>
      <c r="H39" s="33"/>
    </row>
    <row r="40" spans="1:10" ht="18.600000000000001" customHeight="1" x14ac:dyDescent="0.3">
      <c r="A40" s="110" t="s">
        <v>50</v>
      </c>
      <c r="B40" s="111"/>
      <c r="C40" s="111"/>
      <c r="D40" s="112"/>
      <c r="E40" s="67" t="s">
        <v>85</v>
      </c>
      <c r="F40" s="110" t="s">
        <v>73</v>
      </c>
      <c r="G40" s="112"/>
      <c r="H40" s="73" t="s">
        <v>63</v>
      </c>
      <c r="J40" s="75"/>
    </row>
    <row r="41" spans="1:10" ht="14.4" customHeight="1" x14ac:dyDescent="0.25">
      <c r="A41" s="123" t="s">
        <v>83</v>
      </c>
      <c r="B41" s="124"/>
      <c r="C41" s="124"/>
      <c r="D41" s="125"/>
      <c r="E41" s="64" t="s">
        <v>39</v>
      </c>
      <c r="F41" s="131">
        <v>684.5</v>
      </c>
      <c r="G41" s="132"/>
      <c r="H41" s="152">
        <f>(F43*F41)/F42*F44</f>
        <v>410.7</v>
      </c>
    </row>
    <row r="42" spans="1:10" ht="14.4" customHeight="1" x14ac:dyDescent="0.25">
      <c r="A42" s="123" t="s">
        <v>84</v>
      </c>
      <c r="B42" s="124"/>
      <c r="C42" s="124"/>
      <c r="D42" s="125"/>
      <c r="E42" s="66" t="s">
        <v>49</v>
      </c>
      <c r="F42" s="133">
        <v>40000</v>
      </c>
      <c r="G42" s="134"/>
      <c r="H42" s="153"/>
    </row>
    <row r="43" spans="1:10" ht="14.4" customHeight="1" x14ac:dyDescent="0.25">
      <c r="A43" s="123" t="s">
        <v>86</v>
      </c>
      <c r="B43" s="124"/>
      <c r="C43" s="124"/>
      <c r="D43" s="125"/>
      <c r="E43" s="65" t="s">
        <v>87</v>
      </c>
      <c r="F43" s="133">
        <v>4</v>
      </c>
      <c r="G43" s="134"/>
      <c r="H43" s="153"/>
    </row>
    <row r="44" spans="1:10" ht="14.4" customHeight="1" x14ac:dyDescent="0.25">
      <c r="A44" s="123" t="s">
        <v>88</v>
      </c>
      <c r="B44" s="124"/>
      <c r="C44" s="124"/>
      <c r="D44" s="125"/>
      <c r="E44" s="65"/>
      <c r="F44" s="179">
        <f>E7</f>
        <v>6000</v>
      </c>
      <c r="G44" s="134"/>
      <c r="H44" s="154"/>
    </row>
    <row r="45" spans="1:10" x14ac:dyDescent="0.25">
      <c r="A45" s="49"/>
      <c r="B45" s="50"/>
      <c r="C45" s="50"/>
      <c r="D45" s="50"/>
      <c r="E45" s="51"/>
      <c r="F45" s="50"/>
      <c r="G45" s="50"/>
      <c r="H45" s="52"/>
    </row>
    <row r="46" spans="1:10" ht="17.399999999999999" customHeight="1" x14ac:dyDescent="0.25">
      <c r="A46" s="110" t="s">
        <v>51</v>
      </c>
      <c r="B46" s="111"/>
      <c r="C46" s="111"/>
      <c r="D46" s="112"/>
      <c r="E46" s="67" t="s">
        <v>64</v>
      </c>
      <c r="F46" s="67" t="s">
        <v>57</v>
      </c>
      <c r="G46" s="67" t="s">
        <v>60</v>
      </c>
      <c r="H46" s="73" t="s">
        <v>63</v>
      </c>
    </row>
    <row r="47" spans="1:10" ht="14.4" customHeight="1" x14ac:dyDescent="0.25">
      <c r="A47" s="113" t="s">
        <v>59</v>
      </c>
      <c r="B47" s="114"/>
      <c r="C47" s="114"/>
      <c r="D47" s="115"/>
      <c r="E47" s="43">
        <v>0.02</v>
      </c>
      <c r="F47" s="46">
        <f>F13</f>
        <v>110854</v>
      </c>
      <c r="G47" s="46">
        <f>F47*E47</f>
        <v>2217.08</v>
      </c>
      <c r="H47" s="46">
        <f>G47</f>
        <v>2217.08</v>
      </c>
      <c r="I47" s="45"/>
    </row>
    <row r="48" spans="1:10" x14ac:dyDescent="0.25">
      <c r="A48" s="31"/>
      <c r="B48" s="32"/>
      <c r="C48" s="32"/>
      <c r="D48" s="32"/>
      <c r="E48" s="32"/>
      <c r="F48" s="32"/>
      <c r="G48" s="32"/>
      <c r="H48" s="34"/>
    </row>
    <row r="49" spans="1:8" ht="16.2" customHeight="1" x14ac:dyDescent="0.25">
      <c r="A49" s="135" t="s">
        <v>71</v>
      </c>
      <c r="B49" s="136"/>
      <c r="C49" s="136"/>
      <c r="D49" s="137"/>
      <c r="E49" s="67" t="s">
        <v>64</v>
      </c>
      <c r="F49" s="110" t="s">
        <v>62</v>
      </c>
      <c r="G49" s="112"/>
      <c r="H49" s="73" t="s">
        <v>63</v>
      </c>
    </row>
    <row r="50" spans="1:8" ht="14.4" customHeight="1" x14ac:dyDescent="0.25">
      <c r="A50" s="155" t="s">
        <v>75</v>
      </c>
      <c r="B50" s="156"/>
      <c r="C50" s="156"/>
      <c r="D50" s="157"/>
      <c r="E50" s="41">
        <v>4</v>
      </c>
      <c r="F50" s="129">
        <v>149.5</v>
      </c>
      <c r="G50" s="130"/>
      <c r="H50" s="48">
        <f>F50*E50</f>
        <v>598</v>
      </c>
    </row>
    <row r="51" spans="1:8" x14ac:dyDescent="0.25">
      <c r="A51" s="20"/>
      <c r="D51" s="21"/>
    </row>
    <row r="52" spans="1:8" ht="15.6" customHeight="1" x14ac:dyDescent="0.25">
      <c r="A52" s="110" t="s">
        <v>52</v>
      </c>
      <c r="B52" s="111"/>
      <c r="C52" s="111"/>
      <c r="D52" s="111"/>
      <c r="E52" s="111"/>
      <c r="F52" s="111"/>
      <c r="G52" s="112"/>
      <c r="H52" s="72">
        <f>SUM(H31+H35+H41+H47+H50)</f>
        <v>3414.7799999999997</v>
      </c>
    </row>
    <row r="53" spans="1:8" x14ac:dyDescent="0.25">
      <c r="A53" s="31"/>
      <c r="B53" s="32"/>
      <c r="C53" s="32"/>
      <c r="D53" s="32"/>
      <c r="E53" s="30"/>
      <c r="F53" s="30"/>
      <c r="G53" s="30"/>
      <c r="H53" s="34"/>
    </row>
    <row r="54" spans="1:8" ht="17.399999999999999" customHeight="1" x14ac:dyDescent="0.25">
      <c r="A54" s="148" t="s">
        <v>89</v>
      </c>
      <c r="B54" s="149"/>
      <c r="C54" s="149"/>
      <c r="D54" s="149"/>
      <c r="E54" s="149"/>
      <c r="F54" s="149"/>
      <c r="G54" s="149"/>
      <c r="H54" s="150"/>
    </row>
    <row r="55" spans="1:8" ht="37.950000000000003" customHeight="1" x14ac:dyDescent="0.25">
      <c r="A55" s="110" t="s">
        <v>69</v>
      </c>
      <c r="B55" s="111"/>
      <c r="C55" s="111"/>
      <c r="D55" s="111"/>
      <c r="E55" s="112"/>
      <c r="F55" s="68" t="s">
        <v>66</v>
      </c>
      <c r="G55" s="68" t="s">
        <v>67</v>
      </c>
      <c r="H55" s="74" t="s">
        <v>68</v>
      </c>
    </row>
    <row r="56" spans="1:8" ht="14.4" customHeight="1" x14ac:dyDescent="0.25">
      <c r="A56" s="113" t="s">
        <v>90</v>
      </c>
      <c r="B56" s="114"/>
      <c r="C56" s="114"/>
      <c r="D56" s="114"/>
      <c r="E56" s="115"/>
      <c r="F56" s="46">
        <f>H27</f>
        <v>5329.7770499999988</v>
      </c>
      <c r="G56" s="46">
        <f>H52</f>
        <v>3414.7799999999997</v>
      </c>
      <c r="H56" s="46">
        <f>SUM(F56:G56)</f>
        <v>8744.5570499999994</v>
      </c>
    </row>
    <row r="57" spans="1:8" ht="14.4" customHeight="1" x14ac:dyDescent="0.25">
      <c r="A57" s="116" t="s">
        <v>53</v>
      </c>
      <c r="B57" s="116"/>
      <c r="C57" s="116"/>
      <c r="D57" s="116"/>
      <c r="E57" s="116"/>
      <c r="F57" s="117">
        <f>BDI!D20</f>
        <v>0.23713015980295582</v>
      </c>
      <c r="G57" s="118"/>
      <c r="H57" s="119"/>
    </row>
    <row r="58" spans="1:8" x14ac:dyDescent="0.25">
      <c r="A58" s="120" t="s">
        <v>91</v>
      </c>
      <c r="B58" s="120"/>
      <c r="C58" s="120"/>
      <c r="D58" s="120"/>
      <c r="E58" s="120"/>
      <c r="F58" s="121">
        <f>H56*(1+F57)</f>
        <v>10818.155260672564</v>
      </c>
      <c r="G58" s="122"/>
      <c r="H58" s="122"/>
    </row>
  </sheetData>
  <mergeCells count="81">
    <mergeCell ref="A57:E57"/>
    <mergeCell ref="F57:H57"/>
    <mergeCell ref="A58:E58"/>
    <mergeCell ref="F58:H58"/>
    <mergeCell ref="A56:E56"/>
    <mergeCell ref="A44:D44"/>
    <mergeCell ref="F44:G44"/>
    <mergeCell ref="A46:D46"/>
    <mergeCell ref="A47:D47"/>
    <mergeCell ref="A49:D49"/>
    <mergeCell ref="F49:G49"/>
    <mergeCell ref="A50:D50"/>
    <mergeCell ref="F50:G50"/>
    <mergeCell ref="A52:G52"/>
    <mergeCell ref="A54:H54"/>
    <mergeCell ref="A55:E55"/>
    <mergeCell ref="B39:D39"/>
    <mergeCell ref="A40:D40"/>
    <mergeCell ref="F40:G40"/>
    <mergeCell ref="A41:D41"/>
    <mergeCell ref="F41:G41"/>
    <mergeCell ref="H41:H44"/>
    <mergeCell ref="A42:D42"/>
    <mergeCell ref="F42:G42"/>
    <mergeCell ref="A43:D43"/>
    <mergeCell ref="F43:G43"/>
    <mergeCell ref="A34:D34"/>
    <mergeCell ref="F34:G34"/>
    <mergeCell ref="A35:D35"/>
    <mergeCell ref="F35:G35"/>
    <mergeCell ref="H35:H38"/>
    <mergeCell ref="A36:D36"/>
    <mergeCell ref="F36:G36"/>
    <mergeCell ref="F37:G37"/>
    <mergeCell ref="A38:D38"/>
    <mergeCell ref="F38:G38"/>
    <mergeCell ref="A27:G27"/>
    <mergeCell ref="A29:H29"/>
    <mergeCell ref="A30:D30"/>
    <mergeCell ref="A31:D31"/>
    <mergeCell ref="H31:H32"/>
    <mergeCell ref="A32:D32"/>
    <mergeCell ref="A22:E22"/>
    <mergeCell ref="F22:G22"/>
    <mergeCell ref="H22:H25"/>
    <mergeCell ref="A23:E23"/>
    <mergeCell ref="F23:G23"/>
    <mergeCell ref="A24:E24"/>
    <mergeCell ref="F24:G24"/>
    <mergeCell ref="A25:E25"/>
    <mergeCell ref="F25:G25"/>
    <mergeCell ref="A18:D18"/>
    <mergeCell ref="F18:G18"/>
    <mergeCell ref="A19:D19"/>
    <mergeCell ref="F19:G19"/>
    <mergeCell ref="A21:E21"/>
    <mergeCell ref="F21:G21"/>
    <mergeCell ref="A10:D10"/>
    <mergeCell ref="A12:D12"/>
    <mergeCell ref="F12:G12"/>
    <mergeCell ref="A13:D13"/>
    <mergeCell ref="F13:G13"/>
    <mergeCell ref="H13:H16"/>
    <mergeCell ref="A14:D14"/>
    <mergeCell ref="F14:G14"/>
    <mergeCell ref="A15:D15"/>
    <mergeCell ref="F15:G15"/>
    <mergeCell ref="A16:D16"/>
    <mergeCell ref="F16:G16"/>
    <mergeCell ref="A9:D9"/>
    <mergeCell ref="A2:H2"/>
    <mergeCell ref="A3:H3"/>
    <mergeCell ref="A4:D4"/>
    <mergeCell ref="E4:H4"/>
    <mergeCell ref="A5:D5"/>
    <mergeCell ref="E5:H5"/>
    <mergeCell ref="A6:D6"/>
    <mergeCell ref="E6:H6"/>
    <mergeCell ref="A7:D7"/>
    <mergeCell ref="E7:H7"/>
    <mergeCell ref="A8:H8"/>
  </mergeCells>
  <printOptions horizontalCentered="1"/>
  <pageMargins left="0.51181102362204722" right="0.31496062992125984" top="0.78740157480314965" bottom="0.39370078740157483" header="0.31496062992125984" footer="0.31496062992125984"/>
  <pageSetup paperSize="9"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58"/>
  <sheetViews>
    <sheetView zoomScale="93" zoomScaleNormal="93" workbookViewId="0">
      <selection activeCell="F36" sqref="F36:G36"/>
    </sheetView>
  </sheetViews>
  <sheetFormatPr defaultColWidth="9.109375" defaultRowHeight="13.8" x14ac:dyDescent="0.25"/>
  <cols>
    <col min="1" max="1" width="9.109375" style="21"/>
    <col min="2" max="2" width="13.109375" style="21" customWidth="1"/>
    <col min="3" max="3" width="14.33203125" style="21" customWidth="1"/>
    <col min="4" max="4" width="17.33203125" style="20" customWidth="1"/>
    <col min="5" max="5" width="11" style="21" customWidth="1"/>
    <col min="6" max="6" width="17.88671875" style="21" customWidth="1"/>
    <col min="7" max="7" width="17" style="21" customWidth="1"/>
    <col min="8" max="8" width="17.33203125" style="21" bestFit="1" customWidth="1"/>
    <col min="9" max="9" width="9.109375" style="22"/>
    <col min="10" max="10" width="14.44140625" style="22" bestFit="1" customWidth="1"/>
    <col min="11" max="16384" width="9.109375" style="22"/>
  </cols>
  <sheetData>
    <row r="1" spans="1:10" ht="13.95" customHeight="1" thickBot="1" x14ac:dyDescent="0.3">
      <c r="A1" s="23"/>
      <c r="B1" s="23"/>
      <c r="C1" s="23"/>
      <c r="D1" s="23"/>
      <c r="E1" s="23"/>
      <c r="F1" s="23"/>
      <c r="G1" s="23"/>
      <c r="H1" s="23"/>
    </row>
    <row r="2" spans="1:10" ht="25.95" customHeight="1" x14ac:dyDescent="0.25">
      <c r="A2" s="162" t="s">
        <v>54</v>
      </c>
      <c r="B2" s="163"/>
      <c r="C2" s="163"/>
      <c r="D2" s="163"/>
      <c r="E2" s="163"/>
      <c r="F2" s="163"/>
      <c r="G2" s="163"/>
      <c r="H2" s="164"/>
    </row>
    <row r="3" spans="1:10" ht="16.2" customHeight="1" x14ac:dyDescent="0.25">
      <c r="A3" s="168" t="s">
        <v>122</v>
      </c>
      <c r="B3" s="168"/>
      <c r="C3" s="168"/>
      <c r="D3" s="168"/>
      <c r="E3" s="168"/>
      <c r="F3" s="168"/>
      <c r="G3" s="168"/>
      <c r="H3" s="168"/>
    </row>
    <row r="4" spans="1:10" ht="18" customHeight="1" x14ac:dyDescent="0.25">
      <c r="A4" s="169" t="s">
        <v>95</v>
      </c>
      <c r="B4" s="169"/>
      <c r="C4" s="169"/>
      <c r="D4" s="169"/>
      <c r="E4" s="171" t="s">
        <v>112</v>
      </c>
      <c r="F4" s="171"/>
      <c r="G4" s="171"/>
      <c r="H4" s="171"/>
    </row>
    <row r="5" spans="1:10" ht="20.399999999999999" customHeight="1" x14ac:dyDescent="0.25">
      <c r="A5" s="170" t="s">
        <v>96</v>
      </c>
      <c r="B5" s="170"/>
      <c r="C5" s="170"/>
      <c r="D5" s="170"/>
      <c r="E5" s="180" t="s">
        <v>135</v>
      </c>
      <c r="F5" s="171"/>
      <c r="G5" s="171"/>
      <c r="H5" s="171"/>
    </row>
    <row r="6" spans="1:10" ht="19.2" customHeight="1" x14ac:dyDescent="0.25">
      <c r="A6" s="169" t="s">
        <v>97</v>
      </c>
      <c r="B6" s="169"/>
      <c r="C6" s="169"/>
      <c r="D6" s="169"/>
      <c r="E6" s="171">
        <v>30</v>
      </c>
      <c r="F6" s="171"/>
      <c r="G6" s="171"/>
      <c r="H6" s="171"/>
    </row>
    <row r="7" spans="1:10" ht="19.95" customHeight="1" x14ac:dyDescent="0.25">
      <c r="A7" s="169" t="s">
        <v>98</v>
      </c>
      <c r="B7" s="169"/>
      <c r="C7" s="169"/>
      <c r="D7" s="169"/>
      <c r="E7" s="172">
        <v>6000</v>
      </c>
      <c r="F7" s="172"/>
      <c r="G7" s="172"/>
      <c r="H7" s="172"/>
    </row>
    <row r="8" spans="1:10" ht="18" customHeight="1" thickBot="1" x14ac:dyDescent="0.3">
      <c r="A8" s="165" t="s">
        <v>80</v>
      </c>
      <c r="B8" s="166"/>
      <c r="C8" s="166"/>
      <c r="D8" s="166"/>
      <c r="E8" s="166"/>
      <c r="F8" s="166"/>
      <c r="G8" s="166"/>
      <c r="H8" s="167"/>
    </row>
    <row r="9" spans="1:10" ht="41.4" x14ac:dyDescent="0.25">
      <c r="A9" s="173" t="s">
        <v>36</v>
      </c>
      <c r="B9" s="174"/>
      <c r="C9" s="174"/>
      <c r="D9" s="175"/>
      <c r="E9" s="67" t="s">
        <v>64</v>
      </c>
      <c r="F9" s="68" t="s">
        <v>70</v>
      </c>
      <c r="G9" s="69" t="s">
        <v>106</v>
      </c>
      <c r="H9" s="70" t="s">
        <v>63</v>
      </c>
    </row>
    <row r="10" spans="1:10" ht="17.399999999999999" customHeight="1" x14ac:dyDescent="0.25">
      <c r="A10" s="176" t="s">
        <v>76</v>
      </c>
      <c r="B10" s="177"/>
      <c r="C10" s="177"/>
      <c r="D10" s="178"/>
      <c r="E10" s="24">
        <v>1</v>
      </c>
      <c r="F10" s="46">
        <v>0</v>
      </c>
      <c r="G10" s="47">
        <f>F10*70.11%</f>
        <v>0</v>
      </c>
      <c r="H10" s="46">
        <f>F10+G10</f>
        <v>0</v>
      </c>
      <c r="J10" s="25"/>
    </row>
    <row r="11" spans="1:10" x14ac:dyDescent="0.25">
      <c r="A11" s="20"/>
      <c r="D11" s="21"/>
      <c r="H11" s="26"/>
    </row>
    <row r="12" spans="1:10" ht="16.95" customHeight="1" x14ac:dyDescent="0.25">
      <c r="A12" s="110" t="s">
        <v>37</v>
      </c>
      <c r="B12" s="111"/>
      <c r="C12" s="111"/>
      <c r="D12" s="112"/>
      <c r="E12" s="67" t="s">
        <v>64</v>
      </c>
      <c r="F12" s="110" t="s">
        <v>73</v>
      </c>
      <c r="G12" s="112"/>
      <c r="H12" s="71" t="s">
        <v>63</v>
      </c>
    </row>
    <row r="13" spans="1:10" ht="14.4" customHeight="1" x14ac:dyDescent="0.3">
      <c r="A13" s="113" t="s">
        <v>38</v>
      </c>
      <c r="B13" s="114"/>
      <c r="C13" s="114"/>
      <c r="D13" s="115"/>
      <c r="E13" s="27">
        <v>1</v>
      </c>
      <c r="F13" s="141">
        <v>295602</v>
      </c>
      <c r="G13" s="142"/>
      <c r="H13" s="147">
        <f>F16/12</f>
        <v>2956.0200000000004</v>
      </c>
      <c r="J13" s="75"/>
    </row>
    <row r="14" spans="1:10" ht="14.4" customHeight="1" x14ac:dyDescent="0.25">
      <c r="A14" s="113" t="s">
        <v>40</v>
      </c>
      <c r="B14" s="114"/>
      <c r="C14" s="114"/>
      <c r="D14" s="115"/>
      <c r="E14" s="44">
        <v>0.4</v>
      </c>
      <c r="F14" s="141">
        <f>F13*E14</f>
        <v>118240.8</v>
      </c>
      <c r="G14" s="142"/>
      <c r="H14" s="147"/>
    </row>
    <row r="15" spans="1:10" ht="14.4" customHeight="1" x14ac:dyDescent="0.25">
      <c r="A15" s="113" t="s">
        <v>93</v>
      </c>
      <c r="B15" s="114"/>
      <c r="C15" s="114"/>
      <c r="D15" s="115"/>
      <c r="E15" s="29">
        <v>1</v>
      </c>
      <c r="F15" s="143">
        <f>(F13-F14)</f>
        <v>177361.2</v>
      </c>
      <c r="G15" s="144"/>
      <c r="H15" s="147"/>
    </row>
    <row r="16" spans="1:10" ht="14.4" customHeight="1" x14ac:dyDescent="0.25">
      <c r="A16" s="114" t="s">
        <v>94</v>
      </c>
      <c r="B16" s="114"/>
      <c r="C16" s="114"/>
      <c r="D16" s="115"/>
      <c r="E16" s="44">
        <v>0.2</v>
      </c>
      <c r="F16" s="141">
        <f>F15*E16</f>
        <v>35472.240000000005</v>
      </c>
      <c r="G16" s="142"/>
      <c r="H16" s="147"/>
    </row>
    <row r="17" spans="1:10" x14ac:dyDescent="0.25">
      <c r="A17" s="31"/>
      <c r="B17" s="32"/>
      <c r="C17" s="32"/>
      <c r="D17" s="32"/>
      <c r="E17" s="32"/>
      <c r="F17" s="32"/>
      <c r="G17" s="33"/>
      <c r="H17" s="34"/>
    </row>
    <row r="18" spans="1:10" ht="17.399999999999999" customHeight="1" x14ac:dyDescent="0.25">
      <c r="A18" s="110" t="s">
        <v>56</v>
      </c>
      <c r="B18" s="111"/>
      <c r="C18" s="111"/>
      <c r="D18" s="112"/>
      <c r="E18" s="67" t="s">
        <v>82</v>
      </c>
      <c r="F18" s="110" t="s">
        <v>57</v>
      </c>
      <c r="G18" s="112"/>
      <c r="H18" s="71" t="s">
        <v>58</v>
      </c>
    </row>
    <row r="19" spans="1:10" ht="19.2" customHeight="1" x14ac:dyDescent="0.25">
      <c r="A19" s="113" t="s">
        <v>92</v>
      </c>
      <c r="B19" s="114"/>
      <c r="C19" s="114"/>
      <c r="D19" s="115"/>
      <c r="E19" s="43">
        <v>0.06</v>
      </c>
      <c r="F19" s="141">
        <f>F13</f>
        <v>295602</v>
      </c>
      <c r="G19" s="142"/>
      <c r="H19" s="46">
        <f>(F19*E19)/12</f>
        <v>1478.01</v>
      </c>
    </row>
    <row r="20" spans="1:10" x14ac:dyDescent="0.25">
      <c r="A20" s="31"/>
      <c r="B20" s="32"/>
      <c r="C20" s="32"/>
      <c r="D20" s="32"/>
      <c r="E20" s="32"/>
      <c r="F20" s="32"/>
      <c r="G20" s="32"/>
      <c r="H20" s="34"/>
    </row>
    <row r="21" spans="1:10" ht="19.2" customHeight="1" x14ac:dyDescent="0.25">
      <c r="A21" s="110" t="s">
        <v>41</v>
      </c>
      <c r="B21" s="111"/>
      <c r="C21" s="111"/>
      <c r="D21" s="111"/>
      <c r="E21" s="112"/>
      <c r="F21" s="110" t="s">
        <v>73</v>
      </c>
      <c r="G21" s="112"/>
      <c r="H21" s="71" t="s">
        <v>58</v>
      </c>
    </row>
    <row r="22" spans="1:10" ht="14.4" customHeight="1" x14ac:dyDescent="0.25">
      <c r="A22" s="113" t="s">
        <v>77</v>
      </c>
      <c r="B22" s="114"/>
      <c r="C22" s="114"/>
      <c r="D22" s="114"/>
      <c r="E22" s="115"/>
      <c r="F22" s="141">
        <f>F19*2.4%</f>
        <v>7094.4480000000003</v>
      </c>
      <c r="G22" s="142"/>
      <c r="H22" s="138">
        <f>SUM(F22+F23+F24+F25)/12</f>
        <v>1094.4248333333333</v>
      </c>
    </row>
    <row r="23" spans="1:10" ht="14.4" customHeight="1" x14ac:dyDescent="0.25">
      <c r="A23" s="113" t="s">
        <v>78</v>
      </c>
      <c r="B23" s="114"/>
      <c r="C23" s="114"/>
      <c r="D23" s="114"/>
      <c r="E23" s="115"/>
      <c r="F23" s="141">
        <v>126.61</v>
      </c>
      <c r="G23" s="142"/>
      <c r="H23" s="139"/>
    </row>
    <row r="24" spans="1:10" ht="14.4" customHeight="1" x14ac:dyDescent="0.25">
      <c r="A24" s="113" t="s">
        <v>79</v>
      </c>
      <c r="B24" s="114"/>
      <c r="C24" s="114"/>
      <c r="D24" s="114"/>
      <c r="E24" s="115"/>
      <c r="F24" s="145">
        <v>0</v>
      </c>
      <c r="G24" s="146"/>
      <c r="H24" s="139"/>
    </row>
    <row r="25" spans="1:10" ht="13.95" customHeight="1" x14ac:dyDescent="0.25">
      <c r="A25" s="126" t="s">
        <v>72</v>
      </c>
      <c r="B25" s="127"/>
      <c r="C25" s="127"/>
      <c r="D25" s="127"/>
      <c r="E25" s="128"/>
      <c r="F25" s="141">
        <f>F13*2%</f>
        <v>5912.04</v>
      </c>
      <c r="G25" s="142"/>
      <c r="H25" s="140"/>
      <c r="J25" s="76"/>
    </row>
    <row r="26" spans="1:10" x14ac:dyDescent="0.25">
      <c r="A26" s="31"/>
      <c r="B26" s="35"/>
      <c r="C26" s="35"/>
      <c r="D26" s="35"/>
      <c r="E26" s="30"/>
      <c r="F26" s="36"/>
      <c r="G26" s="37"/>
      <c r="H26" s="34"/>
    </row>
    <row r="27" spans="1:10" ht="16.2" customHeight="1" x14ac:dyDescent="0.25">
      <c r="A27" s="110" t="s">
        <v>42</v>
      </c>
      <c r="B27" s="111"/>
      <c r="C27" s="111"/>
      <c r="D27" s="111"/>
      <c r="E27" s="111"/>
      <c r="F27" s="111"/>
      <c r="G27" s="112"/>
      <c r="H27" s="72">
        <f>H10+H13+H19+H22</f>
        <v>5528.4548333333341</v>
      </c>
    </row>
    <row r="28" spans="1:10" x14ac:dyDescent="0.25">
      <c r="A28" s="30"/>
      <c r="B28" s="35"/>
      <c r="C28" s="35"/>
      <c r="D28" s="35"/>
      <c r="E28" s="35"/>
      <c r="F28" s="35"/>
      <c r="G28" s="35"/>
      <c r="H28" s="38"/>
    </row>
    <row r="29" spans="1:10" ht="21.6" customHeight="1" x14ac:dyDescent="0.25">
      <c r="A29" s="151" t="s">
        <v>81</v>
      </c>
      <c r="B29" s="151"/>
      <c r="C29" s="151"/>
      <c r="D29" s="151"/>
      <c r="E29" s="151"/>
      <c r="F29" s="151"/>
      <c r="G29" s="151"/>
      <c r="H29" s="151"/>
    </row>
    <row r="30" spans="1:10" ht="19.2" customHeight="1" x14ac:dyDescent="0.25">
      <c r="A30" s="110" t="s">
        <v>43</v>
      </c>
      <c r="B30" s="111"/>
      <c r="C30" s="111"/>
      <c r="D30" s="112"/>
      <c r="E30" s="67" t="s">
        <v>64</v>
      </c>
      <c r="F30" s="67" t="s">
        <v>61</v>
      </c>
      <c r="G30" s="67" t="s">
        <v>65</v>
      </c>
      <c r="H30" s="73" t="s">
        <v>63</v>
      </c>
    </row>
    <row r="31" spans="1:10" ht="14.4" customHeight="1" x14ac:dyDescent="0.25">
      <c r="A31" s="113" t="s">
        <v>44</v>
      </c>
      <c r="B31" s="114"/>
      <c r="C31" s="114"/>
      <c r="D31" s="115"/>
      <c r="E31" s="27">
        <v>10</v>
      </c>
      <c r="F31" s="28">
        <v>0</v>
      </c>
      <c r="G31" s="28">
        <f>F31/E31</f>
        <v>0</v>
      </c>
      <c r="H31" s="138">
        <f>G32</f>
        <v>0</v>
      </c>
    </row>
    <row r="32" spans="1:10" ht="14.4" customHeight="1" x14ac:dyDescent="0.25">
      <c r="A32" s="113" t="s">
        <v>45</v>
      </c>
      <c r="B32" s="114"/>
      <c r="C32" s="114"/>
      <c r="D32" s="115"/>
      <c r="E32" s="53">
        <f>D7</f>
        <v>0</v>
      </c>
      <c r="F32" s="28">
        <f>G31</f>
        <v>0</v>
      </c>
      <c r="G32" s="46">
        <f>E32*F32</f>
        <v>0</v>
      </c>
      <c r="H32" s="140"/>
    </row>
    <row r="33" spans="1:10" x14ac:dyDescent="0.25">
      <c r="A33" s="30"/>
      <c r="B33" s="35"/>
      <c r="C33" s="35"/>
      <c r="D33" s="35"/>
      <c r="E33" s="39"/>
      <c r="F33" s="33"/>
      <c r="G33" s="38"/>
      <c r="H33" s="33"/>
    </row>
    <row r="34" spans="1:10" ht="19.2" customHeight="1" x14ac:dyDescent="0.25">
      <c r="A34" s="110" t="s">
        <v>46</v>
      </c>
      <c r="B34" s="111"/>
      <c r="C34" s="111"/>
      <c r="D34" s="112"/>
      <c r="E34" s="67" t="s">
        <v>64</v>
      </c>
      <c r="F34" s="110" t="s">
        <v>73</v>
      </c>
      <c r="G34" s="112"/>
      <c r="H34" s="73" t="s">
        <v>63</v>
      </c>
    </row>
    <row r="35" spans="1:10" ht="14.4" customHeight="1" x14ac:dyDescent="0.25">
      <c r="A35" s="113" t="s">
        <v>47</v>
      </c>
      <c r="B35" s="114"/>
      <c r="C35" s="114"/>
      <c r="D35" s="115"/>
      <c r="E35" s="40" t="s">
        <v>39</v>
      </c>
      <c r="F35" s="158">
        <v>52.5</v>
      </c>
      <c r="G35" s="159"/>
      <c r="H35" s="147">
        <f>(F35*F37)/F36*F38</f>
        <v>252.00000000000003</v>
      </c>
    </row>
    <row r="36" spans="1:10" ht="14.4" customHeight="1" x14ac:dyDescent="0.25">
      <c r="A36" s="113" t="s">
        <v>48</v>
      </c>
      <c r="B36" s="114"/>
      <c r="C36" s="114"/>
      <c r="D36" s="115"/>
      <c r="E36" s="40"/>
      <c r="F36" s="160">
        <v>10000</v>
      </c>
      <c r="G36" s="161"/>
      <c r="H36" s="147"/>
    </row>
    <row r="37" spans="1:10" ht="14.4" customHeight="1" x14ac:dyDescent="0.25">
      <c r="A37" s="61" t="s">
        <v>74</v>
      </c>
      <c r="B37" s="62"/>
      <c r="C37" s="62"/>
      <c r="D37" s="63"/>
      <c r="E37" s="40"/>
      <c r="F37" s="158">
        <v>8</v>
      </c>
      <c r="G37" s="159"/>
      <c r="H37" s="147"/>
    </row>
    <row r="38" spans="1:10" ht="14.4" customHeight="1" x14ac:dyDescent="0.25">
      <c r="A38" s="113" t="s">
        <v>88</v>
      </c>
      <c r="B38" s="114"/>
      <c r="C38" s="114"/>
      <c r="D38" s="115"/>
      <c r="E38" s="40"/>
      <c r="F38" s="160">
        <f>E7</f>
        <v>6000</v>
      </c>
      <c r="G38" s="161"/>
      <c r="H38" s="147"/>
    </row>
    <row r="39" spans="1:10" x14ac:dyDescent="0.25">
      <c r="A39" s="30"/>
      <c r="B39" s="114"/>
      <c r="C39" s="114"/>
      <c r="D39" s="114"/>
      <c r="E39" s="39"/>
      <c r="F39" s="33"/>
      <c r="G39" s="38"/>
      <c r="H39" s="33"/>
    </row>
    <row r="40" spans="1:10" ht="18.600000000000001" customHeight="1" x14ac:dyDescent="0.3">
      <c r="A40" s="110" t="s">
        <v>50</v>
      </c>
      <c r="B40" s="111"/>
      <c r="C40" s="111"/>
      <c r="D40" s="112"/>
      <c r="E40" s="67" t="s">
        <v>85</v>
      </c>
      <c r="F40" s="110" t="s">
        <v>73</v>
      </c>
      <c r="G40" s="112"/>
      <c r="H40" s="73" t="s">
        <v>63</v>
      </c>
      <c r="J40" s="75"/>
    </row>
    <row r="41" spans="1:10" ht="14.4" customHeight="1" x14ac:dyDescent="0.25">
      <c r="A41" s="123" t="s">
        <v>83</v>
      </c>
      <c r="B41" s="124"/>
      <c r="C41" s="124"/>
      <c r="D41" s="125"/>
      <c r="E41" s="64" t="s">
        <v>39</v>
      </c>
      <c r="F41" s="131">
        <v>992.14</v>
      </c>
      <c r="G41" s="132"/>
      <c r="H41" s="152">
        <f>(F43*F41)/F42*F44</f>
        <v>595.28399999999999</v>
      </c>
    </row>
    <row r="42" spans="1:10" ht="14.4" customHeight="1" x14ac:dyDescent="0.25">
      <c r="A42" s="123" t="s">
        <v>84</v>
      </c>
      <c r="B42" s="124"/>
      <c r="C42" s="124"/>
      <c r="D42" s="125"/>
      <c r="E42" s="66" t="s">
        <v>49</v>
      </c>
      <c r="F42" s="133">
        <v>40000</v>
      </c>
      <c r="G42" s="134"/>
      <c r="H42" s="153"/>
    </row>
    <row r="43" spans="1:10" ht="14.4" customHeight="1" x14ac:dyDescent="0.25">
      <c r="A43" s="123" t="s">
        <v>86</v>
      </c>
      <c r="B43" s="124"/>
      <c r="C43" s="124"/>
      <c r="D43" s="125"/>
      <c r="E43" s="65" t="s">
        <v>87</v>
      </c>
      <c r="F43" s="133">
        <v>4</v>
      </c>
      <c r="G43" s="134"/>
      <c r="H43" s="153"/>
    </row>
    <row r="44" spans="1:10" ht="14.4" customHeight="1" x14ac:dyDescent="0.25">
      <c r="A44" s="123" t="s">
        <v>88</v>
      </c>
      <c r="B44" s="124"/>
      <c r="C44" s="124"/>
      <c r="D44" s="125"/>
      <c r="E44" s="65"/>
      <c r="F44" s="179">
        <f>E7</f>
        <v>6000</v>
      </c>
      <c r="G44" s="134"/>
      <c r="H44" s="154"/>
    </row>
    <row r="45" spans="1:10" x14ac:dyDescent="0.25">
      <c r="A45" s="49"/>
      <c r="B45" s="50"/>
      <c r="C45" s="50"/>
      <c r="D45" s="50"/>
      <c r="E45" s="51"/>
      <c r="F45" s="50"/>
      <c r="G45" s="50"/>
      <c r="H45" s="52"/>
    </row>
    <row r="46" spans="1:10" ht="17.399999999999999" customHeight="1" x14ac:dyDescent="0.25">
      <c r="A46" s="110" t="s">
        <v>51</v>
      </c>
      <c r="B46" s="111"/>
      <c r="C46" s="111"/>
      <c r="D46" s="112"/>
      <c r="E46" s="67" t="s">
        <v>64</v>
      </c>
      <c r="F46" s="67" t="s">
        <v>57</v>
      </c>
      <c r="G46" s="67" t="s">
        <v>60</v>
      </c>
      <c r="H46" s="73" t="s">
        <v>63</v>
      </c>
    </row>
    <row r="47" spans="1:10" ht="14.4" customHeight="1" x14ac:dyDescent="0.25">
      <c r="A47" s="113" t="s">
        <v>59</v>
      </c>
      <c r="B47" s="114"/>
      <c r="C47" s="114"/>
      <c r="D47" s="115"/>
      <c r="E47" s="43">
        <v>0.02</v>
      </c>
      <c r="F47" s="46">
        <f>F13</f>
        <v>295602</v>
      </c>
      <c r="G47" s="46">
        <f>F47*E47</f>
        <v>5912.04</v>
      </c>
      <c r="H47" s="46">
        <f>G47</f>
        <v>5912.04</v>
      </c>
      <c r="I47" s="45"/>
    </row>
    <row r="48" spans="1:10" x14ac:dyDescent="0.25">
      <c r="A48" s="31"/>
      <c r="B48" s="32"/>
      <c r="C48" s="32"/>
      <c r="D48" s="32"/>
      <c r="E48" s="32"/>
      <c r="F48" s="32"/>
      <c r="G48" s="32"/>
      <c r="H48" s="34"/>
    </row>
    <row r="49" spans="1:8" ht="16.2" customHeight="1" x14ac:dyDescent="0.25">
      <c r="A49" s="135" t="s">
        <v>71</v>
      </c>
      <c r="B49" s="136"/>
      <c r="C49" s="136"/>
      <c r="D49" s="137"/>
      <c r="E49" s="67" t="s">
        <v>64</v>
      </c>
      <c r="F49" s="110" t="s">
        <v>62</v>
      </c>
      <c r="G49" s="112"/>
      <c r="H49" s="73" t="s">
        <v>63</v>
      </c>
    </row>
    <row r="50" spans="1:8" ht="14.4" customHeight="1" x14ac:dyDescent="0.25">
      <c r="A50" s="155" t="s">
        <v>75</v>
      </c>
      <c r="B50" s="156"/>
      <c r="C50" s="156"/>
      <c r="D50" s="157"/>
      <c r="E50" s="41">
        <v>4</v>
      </c>
      <c r="F50" s="129">
        <v>149.5</v>
      </c>
      <c r="G50" s="130"/>
      <c r="H50" s="48">
        <f>F50*E50</f>
        <v>598</v>
      </c>
    </row>
    <row r="51" spans="1:8" x14ac:dyDescent="0.25">
      <c r="A51" s="20"/>
      <c r="D51" s="21"/>
    </row>
    <row r="52" spans="1:8" ht="15.6" customHeight="1" x14ac:dyDescent="0.25">
      <c r="A52" s="110" t="s">
        <v>52</v>
      </c>
      <c r="B52" s="111"/>
      <c r="C52" s="111"/>
      <c r="D52" s="111"/>
      <c r="E52" s="111"/>
      <c r="F52" s="111"/>
      <c r="G52" s="112"/>
      <c r="H52" s="72">
        <f>SUM(H31+H35+H41+H47+H50)</f>
        <v>7357.3239999999996</v>
      </c>
    </row>
    <row r="53" spans="1:8" x14ac:dyDescent="0.25">
      <c r="A53" s="31"/>
      <c r="B53" s="32"/>
      <c r="C53" s="32"/>
      <c r="D53" s="32"/>
      <c r="E53" s="30"/>
      <c r="F53" s="30"/>
      <c r="G53" s="30"/>
      <c r="H53" s="34"/>
    </row>
    <row r="54" spans="1:8" ht="17.399999999999999" customHeight="1" x14ac:dyDescent="0.25">
      <c r="A54" s="148" t="s">
        <v>89</v>
      </c>
      <c r="B54" s="149"/>
      <c r="C54" s="149"/>
      <c r="D54" s="149"/>
      <c r="E54" s="149"/>
      <c r="F54" s="149"/>
      <c r="G54" s="149"/>
      <c r="H54" s="150"/>
    </row>
    <row r="55" spans="1:8" ht="37.950000000000003" customHeight="1" x14ac:dyDescent="0.25">
      <c r="A55" s="110" t="s">
        <v>69</v>
      </c>
      <c r="B55" s="111"/>
      <c r="C55" s="111"/>
      <c r="D55" s="111"/>
      <c r="E55" s="112"/>
      <c r="F55" s="68" t="s">
        <v>66</v>
      </c>
      <c r="G55" s="68" t="s">
        <v>67</v>
      </c>
      <c r="H55" s="74" t="s">
        <v>68</v>
      </c>
    </row>
    <row r="56" spans="1:8" ht="14.4" customHeight="1" x14ac:dyDescent="0.25">
      <c r="A56" s="113" t="s">
        <v>90</v>
      </c>
      <c r="B56" s="114"/>
      <c r="C56" s="114"/>
      <c r="D56" s="114"/>
      <c r="E56" s="115"/>
      <c r="F56" s="46">
        <f>H27</f>
        <v>5528.4548333333341</v>
      </c>
      <c r="G56" s="46">
        <f>H52</f>
        <v>7357.3239999999996</v>
      </c>
      <c r="H56" s="46">
        <f>SUM(F56:G56)</f>
        <v>12885.778833333334</v>
      </c>
    </row>
    <row r="57" spans="1:8" ht="14.4" customHeight="1" x14ac:dyDescent="0.25">
      <c r="A57" s="116" t="s">
        <v>53</v>
      </c>
      <c r="B57" s="116"/>
      <c r="C57" s="116"/>
      <c r="D57" s="116"/>
      <c r="E57" s="116"/>
      <c r="F57" s="117">
        <f>BDI!D20</f>
        <v>0.23713015980295582</v>
      </c>
      <c r="G57" s="118"/>
      <c r="H57" s="119"/>
    </row>
    <row r="58" spans="1:8" x14ac:dyDescent="0.25">
      <c r="A58" s="120" t="s">
        <v>91</v>
      </c>
      <c r="B58" s="120"/>
      <c r="C58" s="120"/>
      <c r="D58" s="120"/>
      <c r="E58" s="120"/>
      <c r="F58" s="121">
        <f>H56*(1+F57)</f>
        <v>15941.385627267213</v>
      </c>
      <c r="G58" s="122"/>
      <c r="H58" s="122"/>
    </row>
  </sheetData>
  <mergeCells count="81">
    <mergeCell ref="A57:E57"/>
    <mergeCell ref="F57:H57"/>
    <mergeCell ref="A58:E58"/>
    <mergeCell ref="F58:H58"/>
    <mergeCell ref="A56:E56"/>
    <mergeCell ref="A44:D44"/>
    <mergeCell ref="F44:G44"/>
    <mergeCell ref="A46:D46"/>
    <mergeCell ref="A47:D47"/>
    <mergeCell ref="A49:D49"/>
    <mergeCell ref="F49:G49"/>
    <mergeCell ref="A50:D50"/>
    <mergeCell ref="F50:G50"/>
    <mergeCell ref="A52:G52"/>
    <mergeCell ref="A54:H54"/>
    <mergeCell ref="A55:E55"/>
    <mergeCell ref="H41:H44"/>
    <mergeCell ref="A42:D42"/>
    <mergeCell ref="F42:G42"/>
    <mergeCell ref="A43:D43"/>
    <mergeCell ref="F43:G43"/>
    <mergeCell ref="A34:D34"/>
    <mergeCell ref="F34:G34"/>
    <mergeCell ref="A35:D35"/>
    <mergeCell ref="F35:G35"/>
    <mergeCell ref="B39:D39"/>
    <mergeCell ref="A40:D40"/>
    <mergeCell ref="F40:G40"/>
    <mergeCell ref="A41:D41"/>
    <mergeCell ref="F41:G41"/>
    <mergeCell ref="H35:H38"/>
    <mergeCell ref="A36:D36"/>
    <mergeCell ref="F36:G36"/>
    <mergeCell ref="F37:G37"/>
    <mergeCell ref="A38:D38"/>
    <mergeCell ref="F38:G38"/>
    <mergeCell ref="A27:G27"/>
    <mergeCell ref="A29:H29"/>
    <mergeCell ref="A30:D30"/>
    <mergeCell ref="A31:D31"/>
    <mergeCell ref="H31:H32"/>
    <mergeCell ref="A32:D32"/>
    <mergeCell ref="A22:E22"/>
    <mergeCell ref="F22:G22"/>
    <mergeCell ref="H22:H25"/>
    <mergeCell ref="A23:E23"/>
    <mergeCell ref="F23:G23"/>
    <mergeCell ref="A24:E24"/>
    <mergeCell ref="F24:G24"/>
    <mergeCell ref="A25:E25"/>
    <mergeCell ref="F25:G25"/>
    <mergeCell ref="A18:D18"/>
    <mergeCell ref="F18:G18"/>
    <mergeCell ref="A19:D19"/>
    <mergeCell ref="F19:G19"/>
    <mergeCell ref="A21:E21"/>
    <mergeCell ref="F21:G21"/>
    <mergeCell ref="A10:D10"/>
    <mergeCell ref="A12:D12"/>
    <mergeCell ref="F12:G12"/>
    <mergeCell ref="A13:D13"/>
    <mergeCell ref="F13:G13"/>
    <mergeCell ref="H13:H16"/>
    <mergeCell ref="A14:D14"/>
    <mergeCell ref="F14:G14"/>
    <mergeCell ref="A15:D15"/>
    <mergeCell ref="F15:G15"/>
    <mergeCell ref="A16:D16"/>
    <mergeCell ref="F16:G16"/>
    <mergeCell ref="A9:D9"/>
    <mergeCell ref="A2:H2"/>
    <mergeCell ref="A3:H3"/>
    <mergeCell ref="A4:D4"/>
    <mergeCell ref="E4:H4"/>
    <mergeCell ref="A5:D5"/>
    <mergeCell ref="E5:H5"/>
    <mergeCell ref="A6:D6"/>
    <mergeCell ref="E6:H6"/>
    <mergeCell ref="A7:D7"/>
    <mergeCell ref="E7:H7"/>
    <mergeCell ref="A8:H8"/>
  </mergeCells>
  <printOptions horizontalCentered="1"/>
  <pageMargins left="0.51181102362204722" right="0.31496062992125984" top="0.78740157480314965" bottom="0.39370078740157483" header="0.31496062992125984" footer="0.31496062992125984"/>
  <pageSetup paperSize="9" scale="6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58"/>
  <sheetViews>
    <sheetView zoomScale="93" zoomScaleNormal="93" workbookViewId="0">
      <selection activeCell="E5" sqref="E5:H5"/>
    </sheetView>
  </sheetViews>
  <sheetFormatPr defaultColWidth="9.109375" defaultRowHeight="13.8" x14ac:dyDescent="0.25"/>
  <cols>
    <col min="1" max="1" width="9.109375" style="21"/>
    <col min="2" max="2" width="13.109375" style="21" customWidth="1"/>
    <col min="3" max="3" width="14.33203125" style="21" customWidth="1"/>
    <col min="4" max="4" width="17.33203125" style="20" customWidth="1"/>
    <col min="5" max="5" width="11" style="21" customWidth="1"/>
    <col min="6" max="6" width="17.88671875" style="21" customWidth="1"/>
    <col min="7" max="7" width="17" style="21" customWidth="1"/>
    <col min="8" max="8" width="17.33203125" style="21" bestFit="1" customWidth="1"/>
    <col min="9" max="9" width="9.109375" style="22"/>
    <col min="10" max="10" width="14.44140625" style="22" bestFit="1" customWidth="1"/>
    <col min="11" max="16384" width="9.109375" style="22"/>
  </cols>
  <sheetData>
    <row r="1" spans="1:10" ht="13.95" customHeight="1" thickBot="1" x14ac:dyDescent="0.3">
      <c r="A1" s="23"/>
      <c r="B1" s="23"/>
      <c r="C1" s="23"/>
      <c r="D1" s="23"/>
      <c r="E1" s="23"/>
      <c r="F1" s="23"/>
      <c r="G1" s="23"/>
      <c r="H1" s="23"/>
    </row>
    <row r="2" spans="1:10" ht="25.95" customHeight="1" x14ac:dyDescent="0.25">
      <c r="A2" s="162" t="s">
        <v>54</v>
      </c>
      <c r="B2" s="163"/>
      <c r="C2" s="163"/>
      <c r="D2" s="163"/>
      <c r="E2" s="163"/>
      <c r="F2" s="163"/>
      <c r="G2" s="163"/>
      <c r="H2" s="164"/>
    </row>
    <row r="3" spans="1:10" ht="16.2" customHeight="1" x14ac:dyDescent="0.25">
      <c r="A3" s="168" t="s">
        <v>123</v>
      </c>
      <c r="B3" s="168"/>
      <c r="C3" s="168"/>
      <c r="D3" s="168"/>
      <c r="E3" s="168"/>
      <c r="F3" s="168"/>
      <c r="G3" s="168"/>
      <c r="H3" s="168"/>
    </row>
    <row r="4" spans="1:10" ht="18" customHeight="1" x14ac:dyDescent="0.25">
      <c r="A4" s="169" t="s">
        <v>95</v>
      </c>
      <c r="B4" s="169"/>
      <c r="C4" s="169"/>
      <c r="D4" s="169"/>
      <c r="E4" s="171" t="s">
        <v>112</v>
      </c>
      <c r="F4" s="171"/>
      <c r="G4" s="171"/>
      <c r="H4" s="171"/>
    </row>
    <row r="5" spans="1:10" ht="17.399999999999999" customHeight="1" x14ac:dyDescent="0.25">
      <c r="A5" s="170" t="s">
        <v>96</v>
      </c>
      <c r="B5" s="170"/>
      <c r="C5" s="170"/>
      <c r="D5" s="170"/>
      <c r="E5" s="180" t="s">
        <v>113</v>
      </c>
      <c r="F5" s="171"/>
      <c r="G5" s="171"/>
      <c r="H5" s="171"/>
    </row>
    <row r="6" spans="1:10" ht="19.2" customHeight="1" x14ac:dyDescent="0.25">
      <c r="A6" s="169" t="s">
        <v>97</v>
      </c>
      <c r="B6" s="169"/>
      <c r="C6" s="169"/>
      <c r="D6" s="169"/>
      <c r="E6" s="171">
        <v>30</v>
      </c>
      <c r="F6" s="171"/>
      <c r="G6" s="171"/>
      <c r="H6" s="171"/>
    </row>
    <row r="7" spans="1:10" ht="19.95" customHeight="1" x14ac:dyDescent="0.25">
      <c r="A7" s="169" t="s">
        <v>98</v>
      </c>
      <c r="B7" s="169"/>
      <c r="C7" s="169"/>
      <c r="D7" s="169"/>
      <c r="E7" s="172">
        <v>3000</v>
      </c>
      <c r="F7" s="172"/>
      <c r="G7" s="172"/>
      <c r="H7" s="172"/>
    </row>
    <row r="8" spans="1:10" ht="18" customHeight="1" thickBot="1" x14ac:dyDescent="0.3">
      <c r="A8" s="165" t="s">
        <v>80</v>
      </c>
      <c r="B8" s="166"/>
      <c r="C8" s="166"/>
      <c r="D8" s="166"/>
      <c r="E8" s="166"/>
      <c r="F8" s="166"/>
      <c r="G8" s="166"/>
      <c r="H8" s="167"/>
    </row>
    <row r="9" spans="1:10" ht="41.4" x14ac:dyDescent="0.25">
      <c r="A9" s="173" t="s">
        <v>36</v>
      </c>
      <c r="B9" s="174"/>
      <c r="C9" s="174"/>
      <c r="D9" s="175"/>
      <c r="E9" s="67" t="s">
        <v>64</v>
      </c>
      <c r="F9" s="68" t="s">
        <v>70</v>
      </c>
      <c r="G9" s="69" t="s">
        <v>106</v>
      </c>
      <c r="H9" s="70" t="s">
        <v>63</v>
      </c>
    </row>
    <row r="10" spans="1:10" ht="17.399999999999999" customHeight="1" x14ac:dyDescent="0.25">
      <c r="A10" s="176" t="s">
        <v>76</v>
      </c>
      <c r="B10" s="177"/>
      <c r="C10" s="177"/>
      <c r="D10" s="178"/>
      <c r="E10" s="24">
        <v>1</v>
      </c>
      <c r="F10" s="46">
        <v>0</v>
      </c>
      <c r="G10" s="47">
        <f>F10*70.11%</f>
        <v>0</v>
      </c>
      <c r="H10" s="46">
        <f>F10+G10</f>
        <v>0</v>
      </c>
      <c r="J10" s="25"/>
    </row>
    <row r="11" spans="1:10" x14ac:dyDescent="0.25">
      <c r="A11" s="20"/>
      <c r="D11" s="21"/>
      <c r="H11" s="26"/>
    </row>
    <row r="12" spans="1:10" ht="16.95" customHeight="1" x14ac:dyDescent="0.25">
      <c r="A12" s="110" t="s">
        <v>37</v>
      </c>
      <c r="B12" s="111"/>
      <c r="C12" s="111"/>
      <c r="D12" s="112"/>
      <c r="E12" s="67" t="s">
        <v>64</v>
      </c>
      <c r="F12" s="110" t="s">
        <v>73</v>
      </c>
      <c r="G12" s="112"/>
      <c r="H12" s="71" t="s">
        <v>63</v>
      </c>
    </row>
    <row r="13" spans="1:10" ht="14.4" customHeight="1" x14ac:dyDescent="0.3">
      <c r="A13" s="113" t="s">
        <v>38</v>
      </c>
      <c r="B13" s="114"/>
      <c r="C13" s="114"/>
      <c r="D13" s="115"/>
      <c r="E13" s="27">
        <v>1</v>
      </c>
      <c r="F13" s="141">
        <v>65732</v>
      </c>
      <c r="G13" s="142"/>
      <c r="H13" s="147">
        <f>F16/12</f>
        <v>657.32</v>
      </c>
      <c r="J13" s="75"/>
    </row>
    <row r="14" spans="1:10" ht="14.4" customHeight="1" x14ac:dyDescent="0.25">
      <c r="A14" s="113" t="s">
        <v>40</v>
      </c>
      <c r="B14" s="114"/>
      <c r="C14" s="114"/>
      <c r="D14" s="115"/>
      <c r="E14" s="44">
        <v>0.4</v>
      </c>
      <c r="F14" s="141">
        <f>F13*E14</f>
        <v>26292.800000000003</v>
      </c>
      <c r="G14" s="142"/>
      <c r="H14" s="147"/>
    </row>
    <row r="15" spans="1:10" ht="14.4" customHeight="1" x14ac:dyDescent="0.25">
      <c r="A15" s="113" t="s">
        <v>93</v>
      </c>
      <c r="B15" s="114"/>
      <c r="C15" s="114"/>
      <c r="D15" s="115"/>
      <c r="E15" s="29">
        <v>1</v>
      </c>
      <c r="F15" s="143">
        <f>(F13-F14)</f>
        <v>39439.199999999997</v>
      </c>
      <c r="G15" s="144"/>
      <c r="H15" s="147"/>
    </row>
    <row r="16" spans="1:10" ht="14.4" customHeight="1" x14ac:dyDescent="0.25">
      <c r="A16" s="114" t="s">
        <v>94</v>
      </c>
      <c r="B16" s="114"/>
      <c r="C16" s="114"/>
      <c r="D16" s="115"/>
      <c r="E16" s="44">
        <v>0.2</v>
      </c>
      <c r="F16" s="141">
        <f>F15*E16</f>
        <v>7887.84</v>
      </c>
      <c r="G16" s="142"/>
      <c r="H16" s="147"/>
    </row>
    <row r="17" spans="1:10" x14ac:dyDescent="0.25">
      <c r="A17" s="31"/>
      <c r="B17" s="32"/>
      <c r="C17" s="32"/>
      <c r="D17" s="32"/>
      <c r="E17" s="32"/>
      <c r="F17" s="32"/>
      <c r="G17" s="33"/>
      <c r="H17" s="34"/>
    </row>
    <row r="18" spans="1:10" ht="17.399999999999999" customHeight="1" x14ac:dyDescent="0.25">
      <c r="A18" s="110" t="s">
        <v>56</v>
      </c>
      <c r="B18" s="111"/>
      <c r="C18" s="111"/>
      <c r="D18" s="112"/>
      <c r="E18" s="67" t="s">
        <v>82</v>
      </c>
      <c r="F18" s="110" t="s">
        <v>57</v>
      </c>
      <c r="G18" s="112"/>
      <c r="H18" s="71" t="s">
        <v>58</v>
      </c>
    </row>
    <row r="19" spans="1:10" ht="19.2" customHeight="1" x14ac:dyDescent="0.25">
      <c r="A19" s="113" t="s">
        <v>92</v>
      </c>
      <c r="B19" s="114"/>
      <c r="C19" s="114"/>
      <c r="D19" s="115"/>
      <c r="E19" s="43">
        <v>0.06</v>
      </c>
      <c r="F19" s="141">
        <f>F13</f>
        <v>65732</v>
      </c>
      <c r="G19" s="142"/>
      <c r="H19" s="46">
        <f>(F19*E19)/12</f>
        <v>328.66</v>
      </c>
    </row>
    <row r="20" spans="1:10" x14ac:dyDescent="0.25">
      <c r="A20" s="31"/>
      <c r="B20" s="32"/>
      <c r="C20" s="32"/>
      <c r="D20" s="32"/>
      <c r="E20" s="32"/>
      <c r="F20" s="32"/>
      <c r="G20" s="32"/>
      <c r="H20" s="34"/>
    </row>
    <row r="21" spans="1:10" ht="19.2" customHeight="1" x14ac:dyDescent="0.25">
      <c r="A21" s="110" t="s">
        <v>41</v>
      </c>
      <c r="B21" s="111"/>
      <c r="C21" s="111"/>
      <c r="D21" s="111"/>
      <c r="E21" s="112"/>
      <c r="F21" s="110" t="s">
        <v>73</v>
      </c>
      <c r="G21" s="112"/>
      <c r="H21" s="71" t="s">
        <v>58</v>
      </c>
    </row>
    <row r="22" spans="1:10" ht="14.4" customHeight="1" x14ac:dyDescent="0.25">
      <c r="A22" s="113" t="s">
        <v>77</v>
      </c>
      <c r="B22" s="114"/>
      <c r="C22" s="114"/>
      <c r="D22" s="114"/>
      <c r="E22" s="115"/>
      <c r="F22" s="141">
        <f>F19*2.4%</f>
        <v>1577.568</v>
      </c>
      <c r="G22" s="142"/>
      <c r="H22" s="138">
        <f>SUM(F22+F23+F24+F25)/12</f>
        <v>251.56816666666668</v>
      </c>
    </row>
    <row r="23" spans="1:10" ht="14.4" customHeight="1" x14ac:dyDescent="0.25">
      <c r="A23" s="113" t="s">
        <v>78</v>
      </c>
      <c r="B23" s="114"/>
      <c r="C23" s="114"/>
      <c r="D23" s="114"/>
      <c r="E23" s="115"/>
      <c r="F23" s="141">
        <v>126.61</v>
      </c>
      <c r="G23" s="142"/>
      <c r="H23" s="139"/>
    </row>
    <row r="24" spans="1:10" ht="14.4" customHeight="1" x14ac:dyDescent="0.25">
      <c r="A24" s="113" t="s">
        <v>79</v>
      </c>
      <c r="B24" s="114"/>
      <c r="C24" s="114"/>
      <c r="D24" s="114"/>
      <c r="E24" s="115"/>
      <c r="F24" s="145">
        <v>0</v>
      </c>
      <c r="G24" s="146"/>
      <c r="H24" s="139"/>
    </row>
    <row r="25" spans="1:10" ht="13.95" customHeight="1" x14ac:dyDescent="0.25">
      <c r="A25" s="126" t="s">
        <v>72</v>
      </c>
      <c r="B25" s="127"/>
      <c r="C25" s="127"/>
      <c r="D25" s="127"/>
      <c r="E25" s="128"/>
      <c r="F25" s="141">
        <f>F13*2%</f>
        <v>1314.64</v>
      </c>
      <c r="G25" s="142"/>
      <c r="H25" s="140"/>
      <c r="J25" s="76"/>
    </row>
    <row r="26" spans="1:10" x14ac:dyDescent="0.25">
      <c r="A26" s="31"/>
      <c r="B26" s="35"/>
      <c r="C26" s="35"/>
      <c r="D26" s="35"/>
      <c r="E26" s="30"/>
      <c r="F26" s="36"/>
      <c r="G26" s="37"/>
      <c r="H26" s="34"/>
    </row>
    <row r="27" spans="1:10" ht="16.2" customHeight="1" x14ac:dyDescent="0.25">
      <c r="A27" s="110" t="s">
        <v>42</v>
      </c>
      <c r="B27" s="111"/>
      <c r="C27" s="111"/>
      <c r="D27" s="111"/>
      <c r="E27" s="111"/>
      <c r="F27" s="111"/>
      <c r="G27" s="112"/>
      <c r="H27" s="72">
        <f>H10+H13+H19+H22</f>
        <v>1237.5481666666667</v>
      </c>
    </row>
    <row r="28" spans="1:10" x14ac:dyDescent="0.25">
      <c r="A28" s="30"/>
      <c r="B28" s="35"/>
      <c r="C28" s="35"/>
      <c r="D28" s="35"/>
      <c r="E28" s="35"/>
      <c r="F28" s="35"/>
      <c r="G28" s="35"/>
      <c r="H28" s="38"/>
    </row>
    <row r="29" spans="1:10" ht="21.6" customHeight="1" x14ac:dyDescent="0.25">
      <c r="A29" s="151" t="s">
        <v>81</v>
      </c>
      <c r="B29" s="151"/>
      <c r="C29" s="151"/>
      <c r="D29" s="151"/>
      <c r="E29" s="151"/>
      <c r="F29" s="151"/>
      <c r="G29" s="151"/>
      <c r="H29" s="151"/>
    </row>
    <row r="30" spans="1:10" ht="19.2" customHeight="1" x14ac:dyDescent="0.25">
      <c r="A30" s="110" t="s">
        <v>43</v>
      </c>
      <c r="B30" s="111"/>
      <c r="C30" s="111"/>
      <c r="D30" s="112"/>
      <c r="E30" s="67" t="s">
        <v>64</v>
      </c>
      <c r="F30" s="67" t="s">
        <v>61</v>
      </c>
      <c r="G30" s="67" t="s">
        <v>65</v>
      </c>
      <c r="H30" s="73" t="s">
        <v>63</v>
      </c>
    </row>
    <row r="31" spans="1:10" ht="14.4" customHeight="1" x14ac:dyDescent="0.25">
      <c r="A31" s="113" t="s">
        <v>44</v>
      </c>
      <c r="B31" s="114"/>
      <c r="C31" s="114"/>
      <c r="D31" s="115"/>
      <c r="E31" s="27">
        <v>10</v>
      </c>
      <c r="F31" s="28">
        <v>0</v>
      </c>
      <c r="G31" s="28">
        <f>F31/E31</f>
        <v>0</v>
      </c>
      <c r="H31" s="138">
        <f>G32</f>
        <v>0</v>
      </c>
    </row>
    <row r="32" spans="1:10" ht="14.4" customHeight="1" x14ac:dyDescent="0.25">
      <c r="A32" s="113" t="s">
        <v>45</v>
      </c>
      <c r="B32" s="114"/>
      <c r="C32" s="114"/>
      <c r="D32" s="115"/>
      <c r="E32" s="53">
        <f>D7</f>
        <v>0</v>
      </c>
      <c r="F32" s="28">
        <f>G31</f>
        <v>0</v>
      </c>
      <c r="G32" s="46">
        <f>E32*F32</f>
        <v>0</v>
      </c>
      <c r="H32" s="140"/>
    </row>
    <row r="33" spans="1:10" x14ac:dyDescent="0.25">
      <c r="A33" s="30"/>
      <c r="B33" s="35"/>
      <c r="C33" s="35"/>
      <c r="D33" s="35"/>
      <c r="E33" s="39"/>
      <c r="F33" s="33"/>
      <c r="G33" s="38"/>
      <c r="H33" s="33"/>
    </row>
    <row r="34" spans="1:10" ht="19.2" customHeight="1" x14ac:dyDescent="0.25">
      <c r="A34" s="110" t="s">
        <v>46</v>
      </c>
      <c r="B34" s="111"/>
      <c r="C34" s="111"/>
      <c r="D34" s="112"/>
      <c r="E34" s="67" t="s">
        <v>64</v>
      </c>
      <c r="F34" s="110" t="s">
        <v>73</v>
      </c>
      <c r="G34" s="112"/>
      <c r="H34" s="73" t="s">
        <v>63</v>
      </c>
    </row>
    <row r="35" spans="1:10" ht="14.4" customHeight="1" x14ac:dyDescent="0.25">
      <c r="A35" s="113" t="s">
        <v>47</v>
      </c>
      <c r="B35" s="114"/>
      <c r="C35" s="114"/>
      <c r="D35" s="115"/>
      <c r="E35" s="40" t="s">
        <v>39</v>
      </c>
      <c r="F35" s="158">
        <v>52.5</v>
      </c>
      <c r="G35" s="159"/>
      <c r="H35" s="147">
        <f>(F35*F37)/F36*F38</f>
        <v>55.125</v>
      </c>
    </row>
    <row r="36" spans="1:10" ht="14.4" customHeight="1" x14ac:dyDescent="0.25">
      <c r="A36" s="113" t="s">
        <v>48</v>
      </c>
      <c r="B36" s="114"/>
      <c r="C36" s="114"/>
      <c r="D36" s="115"/>
      <c r="E36" s="40"/>
      <c r="F36" s="160">
        <v>10000</v>
      </c>
      <c r="G36" s="161"/>
      <c r="H36" s="147"/>
    </row>
    <row r="37" spans="1:10" ht="14.4" customHeight="1" x14ac:dyDescent="0.25">
      <c r="A37" s="61" t="s">
        <v>74</v>
      </c>
      <c r="B37" s="62"/>
      <c r="C37" s="62"/>
      <c r="D37" s="63"/>
      <c r="E37" s="40"/>
      <c r="F37" s="158">
        <v>3.5</v>
      </c>
      <c r="G37" s="159"/>
      <c r="H37" s="147"/>
    </row>
    <row r="38" spans="1:10" ht="14.4" customHeight="1" x14ac:dyDescent="0.25">
      <c r="A38" s="113" t="s">
        <v>88</v>
      </c>
      <c r="B38" s="114"/>
      <c r="C38" s="114"/>
      <c r="D38" s="115"/>
      <c r="E38" s="40"/>
      <c r="F38" s="160">
        <f>E7</f>
        <v>3000</v>
      </c>
      <c r="G38" s="161"/>
      <c r="H38" s="147"/>
    </row>
    <row r="39" spans="1:10" x14ac:dyDescent="0.25">
      <c r="A39" s="30"/>
      <c r="B39" s="114"/>
      <c r="C39" s="114"/>
      <c r="D39" s="114"/>
      <c r="E39" s="39"/>
      <c r="F39" s="33"/>
      <c r="G39" s="38"/>
      <c r="H39" s="33"/>
    </row>
    <row r="40" spans="1:10" ht="18.600000000000001" customHeight="1" x14ac:dyDescent="0.3">
      <c r="A40" s="110" t="s">
        <v>50</v>
      </c>
      <c r="B40" s="111"/>
      <c r="C40" s="111"/>
      <c r="D40" s="112"/>
      <c r="E40" s="67" t="s">
        <v>85</v>
      </c>
      <c r="F40" s="110" t="s">
        <v>73</v>
      </c>
      <c r="G40" s="112"/>
      <c r="H40" s="73" t="s">
        <v>63</v>
      </c>
      <c r="J40" s="75"/>
    </row>
    <row r="41" spans="1:10" ht="14.4" customHeight="1" x14ac:dyDescent="0.25">
      <c r="A41" s="123" t="s">
        <v>83</v>
      </c>
      <c r="B41" s="124"/>
      <c r="C41" s="124"/>
      <c r="D41" s="125"/>
      <c r="E41" s="64" t="s">
        <v>39</v>
      </c>
      <c r="F41" s="131">
        <v>459</v>
      </c>
      <c r="G41" s="132"/>
      <c r="H41" s="152">
        <f>(F43*F41)/F42*F44</f>
        <v>137.70000000000002</v>
      </c>
    </row>
    <row r="42" spans="1:10" ht="14.4" customHeight="1" x14ac:dyDescent="0.25">
      <c r="A42" s="123" t="s">
        <v>84</v>
      </c>
      <c r="B42" s="124"/>
      <c r="C42" s="124"/>
      <c r="D42" s="125"/>
      <c r="E42" s="66" t="s">
        <v>49</v>
      </c>
      <c r="F42" s="133">
        <v>40000</v>
      </c>
      <c r="G42" s="134"/>
      <c r="H42" s="153"/>
    </row>
    <row r="43" spans="1:10" ht="14.4" customHeight="1" x14ac:dyDescent="0.25">
      <c r="A43" s="123" t="s">
        <v>86</v>
      </c>
      <c r="B43" s="124"/>
      <c r="C43" s="124"/>
      <c r="D43" s="125"/>
      <c r="E43" s="65" t="s">
        <v>87</v>
      </c>
      <c r="F43" s="133">
        <v>4</v>
      </c>
      <c r="G43" s="134"/>
      <c r="H43" s="153"/>
    </row>
    <row r="44" spans="1:10" ht="14.4" customHeight="1" x14ac:dyDescent="0.25">
      <c r="A44" s="123" t="s">
        <v>88</v>
      </c>
      <c r="B44" s="124"/>
      <c r="C44" s="124"/>
      <c r="D44" s="125"/>
      <c r="E44" s="65"/>
      <c r="F44" s="179">
        <f>E7</f>
        <v>3000</v>
      </c>
      <c r="G44" s="134"/>
      <c r="H44" s="154"/>
    </row>
    <row r="45" spans="1:10" x14ac:dyDescent="0.25">
      <c r="A45" s="49"/>
      <c r="B45" s="50"/>
      <c r="C45" s="50"/>
      <c r="D45" s="50"/>
      <c r="E45" s="51"/>
      <c r="F45" s="50"/>
      <c r="G45" s="50"/>
      <c r="H45" s="52"/>
    </row>
    <row r="46" spans="1:10" ht="17.399999999999999" customHeight="1" x14ac:dyDescent="0.25">
      <c r="A46" s="110" t="s">
        <v>51</v>
      </c>
      <c r="B46" s="111"/>
      <c r="C46" s="111"/>
      <c r="D46" s="112"/>
      <c r="E46" s="67" t="s">
        <v>64</v>
      </c>
      <c r="F46" s="67" t="s">
        <v>57</v>
      </c>
      <c r="G46" s="67" t="s">
        <v>60</v>
      </c>
      <c r="H46" s="73" t="s">
        <v>63</v>
      </c>
    </row>
    <row r="47" spans="1:10" ht="14.4" customHeight="1" x14ac:dyDescent="0.25">
      <c r="A47" s="113" t="s">
        <v>59</v>
      </c>
      <c r="B47" s="114"/>
      <c r="C47" s="114"/>
      <c r="D47" s="115"/>
      <c r="E47" s="43">
        <v>0.02</v>
      </c>
      <c r="F47" s="46">
        <f>F13</f>
        <v>65732</v>
      </c>
      <c r="G47" s="46">
        <f>F47*E47</f>
        <v>1314.64</v>
      </c>
      <c r="H47" s="46">
        <f>G47</f>
        <v>1314.64</v>
      </c>
      <c r="I47" s="45"/>
    </row>
    <row r="48" spans="1:10" x14ac:dyDescent="0.25">
      <c r="A48" s="31"/>
      <c r="B48" s="32"/>
      <c r="C48" s="32"/>
      <c r="D48" s="32"/>
      <c r="E48" s="32"/>
      <c r="F48" s="32"/>
      <c r="G48" s="32"/>
      <c r="H48" s="34"/>
    </row>
    <row r="49" spans="1:8" ht="16.2" customHeight="1" x14ac:dyDescent="0.25">
      <c r="A49" s="135" t="s">
        <v>71</v>
      </c>
      <c r="B49" s="136"/>
      <c r="C49" s="136"/>
      <c r="D49" s="137"/>
      <c r="E49" s="67" t="s">
        <v>64</v>
      </c>
      <c r="F49" s="110" t="s">
        <v>62</v>
      </c>
      <c r="G49" s="112"/>
      <c r="H49" s="73" t="s">
        <v>63</v>
      </c>
    </row>
    <row r="50" spans="1:8" ht="14.4" customHeight="1" x14ac:dyDescent="0.25">
      <c r="A50" s="155" t="s">
        <v>75</v>
      </c>
      <c r="B50" s="156"/>
      <c r="C50" s="156"/>
      <c r="D50" s="157"/>
      <c r="E50" s="41">
        <v>4</v>
      </c>
      <c r="F50" s="129">
        <v>90</v>
      </c>
      <c r="G50" s="130"/>
      <c r="H50" s="48">
        <f>F50*E50</f>
        <v>360</v>
      </c>
    </row>
    <row r="51" spans="1:8" x14ac:dyDescent="0.25">
      <c r="A51" s="20"/>
      <c r="D51" s="21"/>
    </row>
    <row r="52" spans="1:8" ht="15.6" customHeight="1" x14ac:dyDescent="0.25">
      <c r="A52" s="110" t="s">
        <v>52</v>
      </c>
      <c r="B52" s="111"/>
      <c r="C52" s="111"/>
      <c r="D52" s="111"/>
      <c r="E52" s="111"/>
      <c r="F52" s="111"/>
      <c r="G52" s="112"/>
      <c r="H52" s="72">
        <f>SUM(H31+H35+H41+H47+H50)</f>
        <v>1867.4650000000001</v>
      </c>
    </row>
    <row r="53" spans="1:8" x14ac:dyDescent="0.25">
      <c r="A53" s="31"/>
      <c r="B53" s="32"/>
      <c r="C53" s="32"/>
      <c r="D53" s="32"/>
      <c r="E53" s="30"/>
      <c r="F53" s="30"/>
      <c r="G53" s="30"/>
      <c r="H53" s="34"/>
    </row>
    <row r="54" spans="1:8" ht="17.399999999999999" customHeight="1" x14ac:dyDescent="0.25">
      <c r="A54" s="148" t="s">
        <v>89</v>
      </c>
      <c r="B54" s="149"/>
      <c r="C54" s="149"/>
      <c r="D54" s="149"/>
      <c r="E54" s="149"/>
      <c r="F54" s="149"/>
      <c r="G54" s="149"/>
      <c r="H54" s="150"/>
    </row>
    <row r="55" spans="1:8" ht="37.950000000000003" customHeight="1" x14ac:dyDescent="0.25">
      <c r="A55" s="110" t="s">
        <v>69</v>
      </c>
      <c r="B55" s="111"/>
      <c r="C55" s="111"/>
      <c r="D55" s="111"/>
      <c r="E55" s="112"/>
      <c r="F55" s="68" t="s">
        <v>66</v>
      </c>
      <c r="G55" s="68" t="s">
        <v>67</v>
      </c>
      <c r="H55" s="74" t="s">
        <v>68</v>
      </c>
    </row>
    <row r="56" spans="1:8" ht="14.4" customHeight="1" x14ac:dyDescent="0.25">
      <c r="A56" s="113" t="s">
        <v>90</v>
      </c>
      <c r="B56" s="114"/>
      <c r="C56" s="114"/>
      <c r="D56" s="114"/>
      <c r="E56" s="115"/>
      <c r="F56" s="46">
        <f>H27</f>
        <v>1237.5481666666667</v>
      </c>
      <c r="G56" s="46">
        <f>H52</f>
        <v>1867.4650000000001</v>
      </c>
      <c r="H56" s="46">
        <f>SUM(F56:G56)</f>
        <v>3105.0131666666666</v>
      </c>
    </row>
    <row r="57" spans="1:8" ht="14.4" customHeight="1" x14ac:dyDescent="0.25">
      <c r="A57" s="116" t="s">
        <v>53</v>
      </c>
      <c r="B57" s="116"/>
      <c r="C57" s="116"/>
      <c r="D57" s="116"/>
      <c r="E57" s="116"/>
      <c r="F57" s="117">
        <f>BDI!D20</f>
        <v>0.23713015980295582</v>
      </c>
      <c r="G57" s="118"/>
      <c r="H57" s="119"/>
    </row>
    <row r="58" spans="1:8" x14ac:dyDescent="0.25">
      <c r="A58" s="120" t="s">
        <v>91</v>
      </c>
      <c r="B58" s="120"/>
      <c r="C58" s="120"/>
      <c r="D58" s="120"/>
      <c r="E58" s="120"/>
      <c r="F58" s="121">
        <f>H56*(1+F57)</f>
        <v>3841.3054350686152</v>
      </c>
      <c r="G58" s="122"/>
      <c r="H58" s="122"/>
    </row>
  </sheetData>
  <mergeCells count="81">
    <mergeCell ref="A57:E57"/>
    <mergeCell ref="F57:H57"/>
    <mergeCell ref="A58:E58"/>
    <mergeCell ref="F58:H58"/>
    <mergeCell ref="A56:E56"/>
    <mergeCell ref="A44:D44"/>
    <mergeCell ref="F44:G44"/>
    <mergeCell ref="A46:D46"/>
    <mergeCell ref="A47:D47"/>
    <mergeCell ref="A49:D49"/>
    <mergeCell ref="F49:G49"/>
    <mergeCell ref="A50:D50"/>
    <mergeCell ref="F50:G50"/>
    <mergeCell ref="A52:G52"/>
    <mergeCell ref="A54:H54"/>
    <mergeCell ref="A55:E55"/>
    <mergeCell ref="H41:H44"/>
    <mergeCell ref="A42:D42"/>
    <mergeCell ref="F42:G42"/>
    <mergeCell ref="A43:D43"/>
    <mergeCell ref="F43:G43"/>
    <mergeCell ref="A34:D34"/>
    <mergeCell ref="F34:G34"/>
    <mergeCell ref="A35:D35"/>
    <mergeCell ref="F35:G35"/>
    <mergeCell ref="B39:D39"/>
    <mergeCell ref="A40:D40"/>
    <mergeCell ref="F40:G40"/>
    <mergeCell ref="A41:D41"/>
    <mergeCell ref="F41:G41"/>
    <mergeCell ref="H35:H38"/>
    <mergeCell ref="A36:D36"/>
    <mergeCell ref="F36:G36"/>
    <mergeCell ref="F37:G37"/>
    <mergeCell ref="A38:D38"/>
    <mergeCell ref="F38:G38"/>
    <mergeCell ref="A27:G27"/>
    <mergeCell ref="A29:H29"/>
    <mergeCell ref="A30:D30"/>
    <mergeCell ref="A31:D31"/>
    <mergeCell ref="H31:H32"/>
    <mergeCell ref="A32:D32"/>
    <mergeCell ref="A22:E22"/>
    <mergeCell ref="F22:G22"/>
    <mergeCell ref="H22:H25"/>
    <mergeCell ref="A23:E23"/>
    <mergeCell ref="F23:G23"/>
    <mergeCell ref="A24:E24"/>
    <mergeCell ref="F24:G24"/>
    <mergeCell ref="A25:E25"/>
    <mergeCell ref="F25:G25"/>
    <mergeCell ref="A18:D18"/>
    <mergeCell ref="F18:G18"/>
    <mergeCell ref="A19:D19"/>
    <mergeCell ref="F19:G19"/>
    <mergeCell ref="A21:E21"/>
    <mergeCell ref="F21:G21"/>
    <mergeCell ref="A10:D10"/>
    <mergeCell ref="A12:D12"/>
    <mergeCell ref="F12:G12"/>
    <mergeCell ref="A13:D13"/>
    <mergeCell ref="F13:G13"/>
    <mergeCell ref="H13:H16"/>
    <mergeCell ref="A14:D14"/>
    <mergeCell ref="F14:G14"/>
    <mergeCell ref="A15:D15"/>
    <mergeCell ref="F15:G15"/>
    <mergeCell ref="A16:D16"/>
    <mergeCell ref="F16:G16"/>
    <mergeCell ref="A9:D9"/>
    <mergeCell ref="A2:H2"/>
    <mergeCell ref="A3:H3"/>
    <mergeCell ref="A4:D4"/>
    <mergeCell ref="E4:H4"/>
    <mergeCell ref="A5:D5"/>
    <mergeCell ref="E5:H5"/>
    <mergeCell ref="A6:D6"/>
    <mergeCell ref="E6:H6"/>
    <mergeCell ref="A7:D7"/>
    <mergeCell ref="E7:H7"/>
    <mergeCell ref="A8:H8"/>
  </mergeCells>
  <printOptions horizontalCentered="1"/>
  <pageMargins left="0.51181102362204722" right="0.31496062992125984" top="0.78740157480314965" bottom="0.39370078740157483" header="0.31496062992125984" footer="0.31496062992125984"/>
  <pageSetup paperSize="9" scale="6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58"/>
  <sheetViews>
    <sheetView zoomScale="93" zoomScaleNormal="93" workbookViewId="0">
      <selection activeCell="F36" sqref="F36:G36"/>
    </sheetView>
  </sheetViews>
  <sheetFormatPr defaultColWidth="9.109375" defaultRowHeight="13.8" x14ac:dyDescent="0.25"/>
  <cols>
    <col min="1" max="1" width="9.109375" style="21"/>
    <col min="2" max="2" width="13.109375" style="21" customWidth="1"/>
    <col min="3" max="3" width="14.33203125" style="21" customWidth="1"/>
    <col min="4" max="4" width="17.33203125" style="20" customWidth="1"/>
    <col min="5" max="5" width="11" style="21" customWidth="1"/>
    <col min="6" max="6" width="17.88671875" style="21" customWidth="1"/>
    <col min="7" max="7" width="17" style="21" customWidth="1"/>
    <col min="8" max="8" width="17.33203125" style="21" bestFit="1" customWidth="1"/>
    <col min="9" max="9" width="9.109375" style="22"/>
    <col min="10" max="10" width="14.44140625" style="22" bestFit="1" customWidth="1"/>
    <col min="11" max="16384" width="9.109375" style="22"/>
  </cols>
  <sheetData>
    <row r="1" spans="1:10" ht="13.95" customHeight="1" thickBot="1" x14ac:dyDescent="0.3">
      <c r="A1" s="23"/>
      <c r="B1" s="23"/>
      <c r="C1" s="23"/>
      <c r="D1" s="23"/>
      <c r="E1" s="23"/>
      <c r="F1" s="23"/>
      <c r="G1" s="23"/>
      <c r="H1" s="23"/>
    </row>
    <row r="2" spans="1:10" ht="25.95" customHeight="1" x14ac:dyDescent="0.25">
      <c r="A2" s="162" t="s">
        <v>54</v>
      </c>
      <c r="B2" s="163"/>
      <c r="C2" s="163"/>
      <c r="D2" s="163"/>
      <c r="E2" s="163"/>
      <c r="F2" s="163"/>
      <c r="G2" s="163"/>
      <c r="H2" s="164"/>
    </row>
    <row r="3" spans="1:10" ht="16.2" customHeight="1" x14ac:dyDescent="0.25">
      <c r="A3" s="168" t="s">
        <v>142</v>
      </c>
      <c r="B3" s="168"/>
      <c r="C3" s="168"/>
      <c r="D3" s="168"/>
      <c r="E3" s="168"/>
      <c r="F3" s="168"/>
      <c r="G3" s="168"/>
      <c r="H3" s="168"/>
    </row>
    <row r="4" spans="1:10" ht="18" customHeight="1" x14ac:dyDescent="0.25">
      <c r="A4" s="169" t="s">
        <v>95</v>
      </c>
      <c r="B4" s="169"/>
      <c r="C4" s="169"/>
      <c r="D4" s="169"/>
      <c r="E4" s="171" t="s">
        <v>112</v>
      </c>
      <c r="F4" s="171"/>
      <c r="G4" s="171"/>
      <c r="H4" s="171"/>
    </row>
    <row r="5" spans="1:10" ht="21" customHeight="1" x14ac:dyDescent="0.25">
      <c r="A5" s="170" t="s">
        <v>96</v>
      </c>
      <c r="B5" s="170"/>
      <c r="C5" s="170"/>
      <c r="D5" s="170"/>
      <c r="E5" s="180" t="s">
        <v>136</v>
      </c>
      <c r="F5" s="171"/>
      <c r="G5" s="171"/>
      <c r="H5" s="171"/>
    </row>
    <row r="6" spans="1:10" ht="19.2" customHeight="1" x14ac:dyDescent="0.25">
      <c r="A6" s="169" t="s">
        <v>97</v>
      </c>
      <c r="B6" s="169"/>
      <c r="C6" s="169"/>
      <c r="D6" s="169"/>
      <c r="E6" s="171">
        <v>30</v>
      </c>
      <c r="F6" s="171"/>
      <c r="G6" s="171"/>
      <c r="H6" s="171"/>
    </row>
    <row r="7" spans="1:10" ht="19.95" customHeight="1" x14ac:dyDescent="0.25">
      <c r="A7" s="169" t="s">
        <v>98</v>
      </c>
      <c r="B7" s="169"/>
      <c r="C7" s="169"/>
      <c r="D7" s="169"/>
      <c r="E7" s="172">
        <v>3000</v>
      </c>
      <c r="F7" s="172"/>
      <c r="G7" s="172"/>
      <c r="H7" s="172"/>
    </row>
    <row r="8" spans="1:10" ht="18" customHeight="1" thickBot="1" x14ac:dyDescent="0.3">
      <c r="A8" s="165" t="s">
        <v>80</v>
      </c>
      <c r="B8" s="166"/>
      <c r="C8" s="166"/>
      <c r="D8" s="166"/>
      <c r="E8" s="166"/>
      <c r="F8" s="166"/>
      <c r="G8" s="166"/>
      <c r="H8" s="167"/>
    </row>
    <row r="9" spans="1:10" ht="41.4" x14ac:dyDescent="0.25">
      <c r="A9" s="173" t="s">
        <v>36</v>
      </c>
      <c r="B9" s="174"/>
      <c r="C9" s="174"/>
      <c r="D9" s="175"/>
      <c r="E9" s="67" t="s">
        <v>64</v>
      </c>
      <c r="F9" s="68" t="s">
        <v>70</v>
      </c>
      <c r="G9" s="69" t="s">
        <v>106</v>
      </c>
      <c r="H9" s="70" t="s">
        <v>63</v>
      </c>
    </row>
    <row r="10" spans="1:10" ht="17.399999999999999" customHeight="1" x14ac:dyDescent="0.25">
      <c r="A10" s="176" t="s">
        <v>76</v>
      </c>
      <c r="B10" s="177"/>
      <c r="C10" s="177"/>
      <c r="D10" s="178"/>
      <c r="E10" s="24">
        <v>1</v>
      </c>
      <c r="F10" s="46">
        <v>1840.39</v>
      </c>
      <c r="G10" s="47">
        <f>F10*70.11%</f>
        <v>1290.297429</v>
      </c>
      <c r="H10" s="46">
        <f>F10+G10</f>
        <v>3130.6874290000001</v>
      </c>
      <c r="J10" s="25"/>
    </row>
    <row r="11" spans="1:10" x14ac:dyDescent="0.25">
      <c r="A11" s="20"/>
      <c r="D11" s="21"/>
      <c r="H11" s="26"/>
    </row>
    <row r="12" spans="1:10" ht="16.95" customHeight="1" x14ac:dyDescent="0.25">
      <c r="A12" s="110" t="s">
        <v>37</v>
      </c>
      <c r="B12" s="111"/>
      <c r="C12" s="111"/>
      <c r="D12" s="112"/>
      <c r="E12" s="67" t="s">
        <v>64</v>
      </c>
      <c r="F12" s="110" t="s">
        <v>73</v>
      </c>
      <c r="G12" s="112"/>
      <c r="H12" s="71" t="s">
        <v>63</v>
      </c>
    </row>
    <row r="13" spans="1:10" ht="14.4" customHeight="1" x14ac:dyDescent="0.3">
      <c r="A13" s="113" t="s">
        <v>38</v>
      </c>
      <c r="B13" s="114"/>
      <c r="C13" s="114"/>
      <c r="D13" s="115"/>
      <c r="E13" s="27">
        <v>1</v>
      </c>
      <c r="F13" s="141">
        <v>54279</v>
      </c>
      <c r="G13" s="142"/>
      <c r="H13" s="147">
        <f>F16/12</f>
        <v>542.79</v>
      </c>
      <c r="J13" s="75"/>
    </row>
    <row r="14" spans="1:10" ht="14.4" customHeight="1" x14ac:dyDescent="0.25">
      <c r="A14" s="113" t="s">
        <v>40</v>
      </c>
      <c r="B14" s="114"/>
      <c r="C14" s="114"/>
      <c r="D14" s="115"/>
      <c r="E14" s="44">
        <v>0.4</v>
      </c>
      <c r="F14" s="141">
        <f>F13*E14</f>
        <v>21711.600000000002</v>
      </c>
      <c r="G14" s="142"/>
      <c r="H14" s="147"/>
    </row>
    <row r="15" spans="1:10" ht="14.4" customHeight="1" x14ac:dyDescent="0.25">
      <c r="A15" s="113" t="s">
        <v>93</v>
      </c>
      <c r="B15" s="114"/>
      <c r="C15" s="114"/>
      <c r="D15" s="115"/>
      <c r="E15" s="29">
        <v>1</v>
      </c>
      <c r="F15" s="143">
        <f>(F13-F14)</f>
        <v>32567.399999999998</v>
      </c>
      <c r="G15" s="144"/>
      <c r="H15" s="147"/>
    </row>
    <row r="16" spans="1:10" ht="14.4" customHeight="1" x14ac:dyDescent="0.25">
      <c r="A16" s="114" t="s">
        <v>94</v>
      </c>
      <c r="B16" s="114"/>
      <c r="C16" s="114"/>
      <c r="D16" s="115"/>
      <c r="E16" s="44">
        <v>0.2</v>
      </c>
      <c r="F16" s="141">
        <f>F15*E16</f>
        <v>6513.48</v>
      </c>
      <c r="G16" s="142"/>
      <c r="H16" s="147"/>
    </row>
    <row r="17" spans="1:10" x14ac:dyDescent="0.25">
      <c r="A17" s="31"/>
      <c r="B17" s="32"/>
      <c r="C17" s="32"/>
      <c r="D17" s="32"/>
      <c r="E17" s="32"/>
      <c r="F17" s="32"/>
      <c r="G17" s="33"/>
      <c r="H17" s="34"/>
    </row>
    <row r="18" spans="1:10" ht="17.399999999999999" customHeight="1" x14ac:dyDescent="0.25">
      <c r="A18" s="110" t="s">
        <v>56</v>
      </c>
      <c r="B18" s="111"/>
      <c r="C18" s="111"/>
      <c r="D18" s="112"/>
      <c r="E18" s="67" t="s">
        <v>82</v>
      </c>
      <c r="F18" s="110" t="s">
        <v>57</v>
      </c>
      <c r="G18" s="112"/>
      <c r="H18" s="71" t="s">
        <v>58</v>
      </c>
    </row>
    <row r="19" spans="1:10" ht="19.2" customHeight="1" x14ac:dyDescent="0.25">
      <c r="A19" s="113" t="s">
        <v>92</v>
      </c>
      <c r="B19" s="114"/>
      <c r="C19" s="114"/>
      <c r="D19" s="115"/>
      <c r="E19" s="43">
        <v>0.06</v>
      </c>
      <c r="F19" s="141">
        <f>F13</f>
        <v>54279</v>
      </c>
      <c r="G19" s="142"/>
      <c r="H19" s="46">
        <f>(F19*E19)/12</f>
        <v>271.39499999999998</v>
      </c>
    </row>
    <row r="20" spans="1:10" x14ac:dyDescent="0.25">
      <c r="A20" s="31"/>
      <c r="B20" s="32"/>
      <c r="C20" s="32"/>
      <c r="D20" s="32"/>
      <c r="E20" s="32"/>
      <c r="F20" s="32"/>
      <c r="G20" s="32"/>
      <c r="H20" s="34"/>
    </row>
    <row r="21" spans="1:10" ht="19.2" customHeight="1" x14ac:dyDescent="0.25">
      <c r="A21" s="110" t="s">
        <v>41</v>
      </c>
      <c r="B21" s="111"/>
      <c r="C21" s="111"/>
      <c r="D21" s="111"/>
      <c r="E21" s="112"/>
      <c r="F21" s="110" t="s">
        <v>73</v>
      </c>
      <c r="G21" s="112"/>
      <c r="H21" s="71" t="s">
        <v>58</v>
      </c>
    </row>
    <row r="22" spans="1:10" ht="14.4" customHeight="1" x14ac:dyDescent="0.25">
      <c r="A22" s="113" t="s">
        <v>77</v>
      </c>
      <c r="B22" s="114"/>
      <c r="C22" s="114"/>
      <c r="D22" s="114"/>
      <c r="E22" s="115"/>
      <c r="F22" s="141">
        <f>F19*2.4%</f>
        <v>1302.6960000000001</v>
      </c>
      <c r="G22" s="142"/>
      <c r="H22" s="138">
        <f>SUM(F22+F23+F24+F25)/12</f>
        <v>209.57383333333334</v>
      </c>
    </row>
    <row r="23" spans="1:10" ht="14.4" customHeight="1" x14ac:dyDescent="0.25">
      <c r="A23" s="113" t="s">
        <v>78</v>
      </c>
      <c r="B23" s="114"/>
      <c r="C23" s="114"/>
      <c r="D23" s="114"/>
      <c r="E23" s="115"/>
      <c r="F23" s="141">
        <v>126.61</v>
      </c>
      <c r="G23" s="142"/>
      <c r="H23" s="139"/>
    </row>
    <row r="24" spans="1:10" ht="14.4" customHeight="1" x14ac:dyDescent="0.25">
      <c r="A24" s="113" t="s">
        <v>79</v>
      </c>
      <c r="B24" s="114"/>
      <c r="C24" s="114"/>
      <c r="D24" s="114"/>
      <c r="E24" s="115"/>
      <c r="F24" s="145">
        <v>0</v>
      </c>
      <c r="G24" s="146"/>
      <c r="H24" s="139"/>
    </row>
    <row r="25" spans="1:10" ht="13.95" customHeight="1" x14ac:dyDescent="0.25">
      <c r="A25" s="126" t="s">
        <v>72</v>
      </c>
      <c r="B25" s="127"/>
      <c r="C25" s="127"/>
      <c r="D25" s="127"/>
      <c r="E25" s="128"/>
      <c r="F25" s="141">
        <f>F13*2%</f>
        <v>1085.58</v>
      </c>
      <c r="G25" s="142"/>
      <c r="H25" s="140"/>
      <c r="J25" s="76"/>
    </row>
    <row r="26" spans="1:10" x14ac:dyDescent="0.25">
      <c r="A26" s="31"/>
      <c r="B26" s="35"/>
      <c r="C26" s="35"/>
      <c r="D26" s="35"/>
      <c r="E26" s="30"/>
      <c r="F26" s="36"/>
      <c r="G26" s="37"/>
      <c r="H26" s="34"/>
    </row>
    <row r="27" spans="1:10" ht="16.2" customHeight="1" x14ac:dyDescent="0.25">
      <c r="A27" s="110" t="s">
        <v>42</v>
      </c>
      <c r="B27" s="111"/>
      <c r="C27" s="111"/>
      <c r="D27" s="111"/>
      <c r="E27" s="111"/>
      <c r="F27" s="111"/>
      <c r="G27" s="112"/>
      <c r="H27" s="72">
        <f>H10+H13+H19+H22</f>
        <v>4154.4462623333329</v>
      </c>
    </row>
    <row r="28" spans="1:10" x14ac:dyDescent="0.25">
      <c r="A28" s="30"/>
      <c r="B28" s="35"/>
      <c r="C28" s="35"/>
      <c r="D28" s="35"/>
      <c r="E28" s="35"/>
      <c r="F28" s="35"/>
      <c r="G28" s="35"/>
      <c r="H28" s="38"/>
    </row>
    <row r="29" spans="1:10" ht="21.6" customHeight="1" x14ac:dyDescent="0.25">
      <c r="A29" s="151" t="s">
        <v>81</v>
      </c>
      <c r="B29" s="151"/>
      <c r="C29" s="151"/>
      <c r="D29" s="151"/>
      <c r="E29" s="151"/>
      <c r="F29" s="151"/>
      <c r="G29" s="151"/>
      <c r="H29" s="151"/>
    </row>
    <row r="30" spans="1:10" ht="19.2" customHeight="1" x14ac:dyDescent="0.25">
      <c r="A30" s="110" t="s">
        <v>43</v>
      </c>
      <c r="B30" s="111"/>
      <c r="C30" s="111"/>
      <c r="D30" s="112"/>
      <c r="E30" s="67" t="s">
        <v>64</v>
      </c>
      <c r="F30" s="67" t="s">
        <v>61</v>
      </c>
      <c r="G30" s="67" t="s">
        <v>65</v>
      </c>
      <c r="H30" s="73" t="s">
        <v>63</v>
      </c>
    </row>
    <row r="31" spans="1:10" ht="14.4" customHeight="1" x14ac:dyDescent="0.25">
      <c r="A31" s="113" t="s">
        <v>44</v>
      </c>
      <c r="B31" s="114"/>
      <c r="C31" s="114"/>
      <c r="D31" s="115"/>
      <c r="E31" s="27">
        <v>10</v>
      </c>
      <c r="F31" s="28">
        <v>0</v>
      </c>
      <c r="G31" s="28">
        <f>F31/E31</f>
        <v>0</v>
      </c>
      <c r="H31" s="138">
        <f>G32</f>
        <v>0</v>
      </c>
    </row>
    <row r="32" spans="1:10" ht="14.4" customHeight="1" x14ac:dyDescent="0.25">
      <c r="A32" s="113" t="s">
        <v>45</v>
      </c>
      <c r="B32" s="114"/>
      <c r="C32" s="114"/>
      <c r="D32" s="115"/>
      <c r="E32" s="53">
        <f>D7</f>
        <v>0</v>
      </c>
      <c r="F32" s="28">
        <f>G31</f>
        <v>0</v>
      </c>
      <c r="G32" s="46">
        <f>E32*F32</f>
        <v>0</v>
      </c>
      <c r="H32" s="140"/>
    </row>
    <row r="33" spans="1:10" x14ac:dyDescent="0.25">
      <c r="A33" s="30"/>
      <c r="B33" s="35"/>
      <c r="C33" s="35"/>
      <c r="D33" s="35"/>
      <c r="E33" s="39"/>
      <c r="F33" s="33"/>
      <c r="G33" s="38"/>
      <c r="H33" s="33"/>
    </row>
    <row r="34" spans="1:10" ht="19.2" customHeight="1" x14ac:dyDescent="0.25">
      <c r="A34" s="110" t="s">
        <v>46</v>
      </c>
      <c r="B34" s="111"/>
      <c r="C34" s="111"/>
      <c r="D34" s="112"/>
      <c r="E34" s="67" t="s">
        <v>64</v>
      </c>
      <c r="F34" s="110" t="s">
        <v>73</v>
      </c>
      <c r="G34" s="112"/>
      <c r="H34" s="73" t="s">
        <v>63</v>
      </c>
    </row>
    <row r="35" spans="1:10" ht="14.4" customHeight="1" x14ac:dyDescent="0.25">
      <c r="A35" s="113" t="s">
        <v>47</v>
      </c>
      <c r="B35" s="114"/>
      <c r="C35" s="114"/>
      <c r="D35" s="115"/>
      <c r="E35" s="40" t="s">
        <v>39</v>
      </c>
      <c r="F35" s="158">
        <v>60.42</v>
      </c>
      <c r="G35" s="159"/>
      <c r="H35" s="147">
        <f>(F35*F37)/F36*F38</f>
        <v>63.440999999999995</v>
      </c>
    </row>
    <row r="36" spans="1:10" ht="14.4" customHeight="1" x14ac:dyDescent="0.25">
      <c r="A36" s="113" t="s">
        <v>48</v>
      </c>
      <c r="B36" s="114"/>
      <c r="C36" s="114"/>
      <c r="D36" s="115"/>
      <c r="E36" s="40"/>
      <c r="F36" s="160">
        <v>10000</v>
      </c>
      <c r="G36" s="161"/>
      <c r="H36" s="147"/>
    </row>
    <row r="37" spans="1:10" ht="14.4" customHeight="1" x14ac:dyDescent="0.25">
      <c r="A37" s="61" t="s">
        <v>74</v>
      </c>
      <c r="B37" s="62"/>
      <c r="C37" s="62"/>
      <c r="D37" s="63"/>
      <c r="E37" s="40"/>
      <c r="F37" s="158">
        <v>3.5</v>
      </c>
      <c r="G37" s="159"/>
      <c r="H37" s="147"/>
    </row>
    <row r="38" spans="1:10" ht="14.4" customHeight="1" x14ac:dyDescent="0.25">
      <c r="A38" s="113" t="s">
        <v>88</v>
      </c>
      <c r="B38" s="114"/>
      <c r="C38" s="114"/>
      <c r="D38" s="115"/>
      <c r="E38" s="40"/>
      <c r="F38" s="160">
        <f>E7</f>
        <v>3000</v>
      </c>
      <c r="G38" s="161"/>
      <c r="H38" s="147"/>
    </row>
    <row r="39" spans="1:10" x14ac:dyDescent="0.25">
      <c r="A39" s="30"/>
      <c r="B39" s="114"/>
      <c r="C39" s="114"/>
      <c r="D39" s="114"/>
      <c r="E39" s="39"/>
      <c r="F39" s="33"/>
      <c r="G39" s="38"/>
      <c r="H39" s="33"/>
    </row>
    <row r="40" spans="1:10" ht="18.600000000000001" customHeight="1" x14ac:dyDescent="0.3">
      <c r="A40" s="110" t="s">
        <v>50</v>
      </c>
      <c r="B40" s="111"/>
      <c r="C40" s="111"/>
      <c r="D40" s="112"/>
      <c r="E40" s="67" t="s">
        <v>85</v>
      </c>
      <c r="F40" s="110" t="s">
        <v>73</v>
      </c>
      <c r="G40" s="112"/>
      <c r="H40" s="73" t="s">
        <v>63</v>
      </c>
      <c r="J40" s="75"/>
    </row>
    <row r="41" spans="1:10" ht="14.4" customHeight="1" x14ac:dyDescent="0.25">
      <c r="A41" s="123" t="s">
        <v>83</v>
      </c>
      <c r="B41" s="124"/>
      <c r="C41" s="124"/>
      <c r="D41" s="125"/>
      <c r="E41" s="64" t="s">
        <v>39</v>
      </c>
      <c r="F41" s="131">
        <v>431.44</v>
      </c>
      <c r="G41" s="132"/>
      <c r="H41" s="152">
        <f>(F43*F41)/F42*F44</f>
        <v>129.43200000000002</v>
      </c>
    </row>
    <row r="42" spans="1:10" ht="14.4" customHeight="1" x14ac:dyDescent="0.25">
      <c r="A42" s="123" t="s">
        <v>84</v>
      </c>
      <c r="B42" s="124"/>
      <c r="C42" s="124"/>
      <c r="D42" s="125"/>
      <c r="E42" s="66" t="s">
        <v>49</v>
      </c>
      <c r="F42" s="133">
        <v>40000</v>
      </c>
      <c r="G42" s="134"/>
      <c r="H42" s="153"/>
    </row>
    <row r="43" spans="1:10" ht="14.4" customHeight="1" x14ac:dyDescent="0.25">
      <c r="A43" s="123" t="s">
        <v>86</v>
      </c>
      <c r="B43" s="124"/>
      <c r="C43" s="124"/>
      <c r="D43" s="125"/>
      <c r="E43" s="65" t="s">
        <v>87</v>
      </c>
      <c r="F43" s="133">
        <v>4</v>
      </c>
      <c r="G43" s="134"/>
      <c r="H43" s="153"/>
    </row>
    <row r="44" spans="1:10" ht="14.4" customHeight="1" x14ac:dyDescent="0.25">
      <c r="A44" s="123" t="s">
        <v>88</v>
      </c>
      <c r="B44" s="124"/>
      <c r="C44" s="124"/>
      <c r="D44" s="125"/>
      <c r="E44" s="65"/>
      <c r="F44" s="179">
        <f>E7</f>
        <v>3000</v>
      </c>
      <c r="G44" s="134"/>
      <c r="H44" s="154"/>
    </row>
    <row r="45" spans="1:10" x14ac:dyDescent="0.25">
      <c r="A45" s="49"/>
      <c r="B45" s="50"/>
      <c r="C45" s="50"/>
      <c r="D45" s="50"/>
      <c r="E45" s="51"/>
      <c r="F45" s="50"/>
      <c r="G45" s="50"/>
      <c r="H45" s="52"/>
    </row>
    <row r="46" spans="1:10" ht="17.399999999999999" customHeight="1" x14ac:dyDescent="0.25">
      <c r="A46" s="110" t="s">
        <v>51</v>
      </c>
      <c r="B46" s="111"/>
      <c r="C46" s="111"/>
      <c r="D46" s="112"/>
      <c r="E46" s="67" t="s">
        <v>64</v>
      </c>
      <c r="F46" s="67" t="s">
        <v>57</v>
      </c>
      <c r="G46" s="67" t="s">
        <v>60</v>
      </c>
      <c r="H46" s="73" t="s">
        <v>63</v>
      </c>
    </row>
    <row r="47" spans="1:10" ht="14.4" customHeight="1" x14ac:dyDescent="0.25">
      <c r="A47" s="113" t="s">
        <v>59</v>
      </c>
      <c r="B47" s="114"/>
      <c r="C47" s="114"/>
      <c r="D47" s="115"/>
      <c r="E47" s="43">
        <v>0.02</v>
      </c>
      <c r="F47" s="46">
        <f>F13</f>
        <v>54279</v>
      </c>
      <c r="G47" s="46">
        <f>F47*E47</f>
        <v>1085.58</v>
      </c>
      <c r="H47" s="46">
        <f>G47</f>
        <v>1085.58</v>
      </c>
      <c r="I47" s="45"/>
    </row>
    <row r="48" spans="1:10" x14ac:dyDescent="0.25">
      <c r="A48" s="31"/>
      <c r="B48" s="32"/>
      <c r="C48" s="32"/>
      <c r="D48" s="32"/>
      <c r="E48" s="32"/>
      <c r="F48" s="32"/>
      <c r="G48" s="32"/>
      <c r="H48" s="34"/>
    </row>
    <row r="49" spans="1:8" ht="16.2" customHeight="1" x14ac:dyDescent="0.25">
      <c r="A49" s="135" t="s">
        <v>71</v>
      </c>
      <c r="B49" s="136"/>
      <c r="C49" s="136"/>
      <c r="D49" s="137"/>
      <c r="E49" s="67" t="s">
        <v>64</v>
      </c>
      <c r="F49" s="110" t="s">
        <v>62</v>
      </c>
      <c r="G49" s="112"/>
      <c r="H49" s="73" t="s">
        <v>63</v>
      </c>
    </row>
    <row r="50" spans="1:8" ht="14.4" customHeight="1" x14ac:dyDescent="0.25">
      <c r="A50" s="155" t="s">
        <v>75</v>
      </c>
      <c r="B50" s="156"/>
      <c r="C50" s="156"/>
      <c r="D50" s="157"/>
      <c r="E50" s="41">
        <v>4</v>
      </c>
      <c r="F50" s="129">
        <v>90</v>
      </c>
      <c r="G50" s="130"/>
      <c r="H50" s="48">
        <f>F50*E50</f>
        <v>360</v>
      </c>
    </row>
    <row r="51" spans="1:8" x14ac:dyDescent="0.25">
      <c r="A51" s="20"/>
      <c r="D51" s="21"/>
    </row>
    <row r="52" spans="1:8" ht="15.6" customHeight="1" x14ac:dyDescent="0.25">
      <c r="A52" s="110" t="s">
        <v>52</v>
      </c>
      <c r="B52" s="111"/>
      <c r="C52" s="111"/>
      <c r="D52" s="111"/>
      <c r="E52" s="111"/>
      <c r="F52" s="111"/>
      <c r="G52" s="112"/>
      <c r="H52" s="72">
        <f>SUM(H31+H35+H41+H47+H50)</f>
        <v>1638.453</v>
      </c>
    </row>
    <row r="53" spans="1:8" x14ac:dyDescent="0.25">
      <c r="A53" s="31"/>
      <c r="B53" s="32"/>
      <c r="C53" s="32"/>
      <c r="D53" s="32"/>
      <c r="E53" s="30"/>
      <c r="F53" s="30"/>
      <c r="G53" s="30"/>
      <c r="H53" s="34"/>
    </row>
    <row r="54" spans="1:8" ht="17.399999999999999" customHeight="1" x14ac:dyDescent="0.25">
      <c r="A54" s="148" t="s">
        <v>89</v>
      </c>
      <c r="B54" s="149"/>
      <c r="C54" s="149"/>
      <c r="D54" s="149"/>
      <c r="E54" s="149"/>
      <c r="F54" s="149"/>
      <c r="G54" s="149"/>
      <c r="H54" s="150"/>
    </row>
    <row r="55" spans="1:8" ht="37.950000000000003" customHeight="1" x14ac:dyDescent="0.25">
      <c r="A55" s="110" t="s">
        <v>69</v>
      </c>
      <c r="B55" s="111"/>
      <c r="C55" s="111"/>
      <c r="D55" s="111"/>
      <c r="E55" s="112"/>
      <c r="F55" s="68" t="s">
        <v>66</v>
      </c>
      <c r="G55" s="68" t="s">
        <v>67</v>
      </c>
      <c r="H55" s="74" t="s">
        <v>68</v>
      </c>
    </row>
    <row r="56" spans="1:8" ht="14.4" customHeight="1" x14ac:dyDescent="0.25">
      <c r="A56" s="113" t="s">
        <v>90</v>
      </c>
      <c r="B56" s="114"/>
      <c r="C56" s="114"/>
      <c r="D56" s="114"/>
      <c r="E56" s="115"/>
      <c r="F56" s="46">
        <f>H27</f>
        <v>4154.4462623333329</v>
      </c>
      <c r="G56" s="46">
        <f>H52</f>
        <v>1638.453</v>
      </c>
      <c r="H56" s="46">
        <f>SUM(F56:G56)</f>
        <v>5792.8992623333324</v>
      </c>
    </row>
    <row r="57" spans="1:8" ht="14.4" customHeight="1" x14ac:dyDescent="0.25">
      <c r="A57" s="116" t="s">
        <v>53</v>
      </c>
      <c r="B57" s="116"/>
      <c r="C57" s="116"/>
      <c r="D57" s="116"/>
      <c r="E57" s="116"/>
      <c r="F57" s="117">
        <f>BDI!D20</f>
        <v>0.23713015980295582</v>
      </c>
      <c r="G57" s="118"/>
      <c r="H57" s="119"/>
    </row>
    <row r="58" spans="1:8" x14ac:dyDescent="0.25">
      <c r="A58" s="120" t="s">
        <v>91</v>
      </c>
      <c r="B58" s="120"/>
      <c r="C58" s="120"/>
      <c r="D58" s="120"/>
      <c r="E58" s="120"/>
      <c r="F58" s="121">
        <f>H56*(1+F57)</f>
        <v>7166.5703901328607</v>
      </c>
      <c r="G58" s="122"/>
      <c r="H58" s="122"/>
    </row>
  </sheetData>
  <mergeCells count="81">
    <mergeCell ref="A9:D9"/>
    <mergeCell ref="A2:H2"/>
    <mergeCell ref="A3:H3"/>
    <mergeCell ref="A4:D4"/>
    <mergeCell ref="E4:H4"/>
    <mergeCell ref="A5:D5"/>
    <mergeCell ref="E5:H5"/>
    <mergeCell ref="A6:D6"/>
    <mergeCell ref="E6:H6"/>
    <mergeCell ref="A7:D7"/>
    <mergeCell ref="E7:H7"/>
    <mergeCell ref="A8:H8"/>
    <mergeCell ref="H13:H16"/>
    <mergeCell ref="A14:D14"/>
    <mergeCell ref="F14:G14"/>
    <mergeCell ref="A15:D15"/>
    <mergeCell ref="F15:G15"/>
    <mergeCell ref="A16:D16"/>
    <mergeCell ref="F16:G16"/>
    <mergeCell ref="A10:D10"/>
    <mergeCell ref="A12:D12"/>
    <mergeCell ref="F12:G12"/>
    <mergeCell ref="A13:D13"/>
    <mergeCell ref="F13:G13"/>
    <mergeCell ref="A18:D18"/>
    <mergeCell ref="F18:G18"/>
    <mergeCell ref="A19:D19"/>
    <mergeCell ref="F19:G19"/>
    <mergeCell ref="A21:E21"/>
    <mergeCell ref="F21:G21"/>
    <mergeCell ref="A22:E22"/>
    <mergeCell ref="F22:G22"/>
    <mergeCell ref="H22:H25"/>
    <mergeCell ref="A23:E23"/>
    <mergeCell ref="F23:G23"/>
    <mergeCell ref="A24:E24"/>
    <mergeCell ref="F24:G24"/>
    <mergeCell ref="A25:E25"/>
    <mergeCell ref="F25:G25"/>
    <mergeCell ref="A27:G27"/>
    <mergeCell ref="A29:H29"/>
    <mergeCell ref="A30:D30"/>
    <mergeCell ref="A31:D31"/>
    <mergeCell ref="H31:H32"/>
    <mergeCell ref="A32:D32"/>
    <mergeCell ref="A40:D40"/>
    <mergeCell ref="F40:G40"/>
    <mergeCell ref="A41:D41"/>
    <mergeCell ref="F41:G41"/>
    <mergeCell ref="H35:H38"/>
    <mergeCell ref="A36:D36"/>
    <mergeCell ref="F36:G36"/>
    <mergeCell ref="F37:G37"/>
    <mergeCell ref="A38:D38"/>
    <mergeCell ref="F38:G38"/>
    <mergeCell ref="A34:D34"/>
    <mergeCell ref="F34:G34"/>
    <mergeCell ref="A35:D35"/>
    <mergeCell ref="F35:G35"/>
    <mergeCell ref="B39:D39"/>
    <mergeCell ref="H41:H44"/>
    <mergeCell ref="A42:D42"/>
    <mergeCell ref="F42:G42"/>
    <mergeCell ref="A43:D43"/>
    <mergeCell ref="F43:G43"/>
    <mergeCell ref="A50:D50"/>
    <mergeCell ref="F50:G50"/>
    <mergeCell ref="A52:G52"/>
    <mergeCell ref="A54:H54"/>
    <mergeCell ref="A55:E55"/>
    <mergeCell ref="A44:D44"/>
    <mergeCell ref="F44:G44"/>
    <mergeCell ref="A46:D46"/>
    <mergeCell ref="A47:D47"/>
    <mergeCell ref="A49:D49"/>
    <mergeCell ref="F49:G49"/>
    <mergeCell ref="A57:E57"/>
    <mergeCell ref="F57:H57"/>
    <mergeCell ref="A58:E58"/>
    <mergeCell ref="F58:H58"/>
    <mergeCell ref="A56:E56"/>
  </mergeCells>
  <printOptions horizontalCentered="1"/>
  <pageMargins left="0.51181102362204722" right="0.31496062992125984" top="0.78740157480314965" bottom="0.3937007874015748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opLeftCell="A8" workbookViewId="0">
      <selection sqref="A1:D29"/>
    </sheetView>
  </sheetViews>
  <sheetFormatPr defaultColWidth="9.109375" defaultRowHeight="15.6" x14ac:dyDescent="0.3"/>
  <cols>
    <col min="1" max="1" width="11" style="19" customWidth="1"/>
    <col min="2" max="2" width="62.109375" style="1" customWidth="1"/>
    <col min="3" max="3" width="12.6640625" style="1" customWidth="1"/>
    <col min="4" max="4" width="12.6640625" style="19" customWidth="1"/>
    <col min="5" max="16384" width="9.109375" style="1"/>
  </cols>
  <sheetData>
    <row r="1" spans="1:4" x14ac:dyDescent="0.3">
      <c r="A1" s="54"/>
      <c r="B1" s="55" t="s">
        <v>0</v>
      </c>
      <c r="C1" s="56"/>
      <c r="D1" s="57"/>
    </row>
    <row r="2" spans="1:4" x14ac:dyDescent="0.3">
      <c r="A2" s="101" t="s">
        <v>1</v>
      </c>
      <c r="B2" s="102"/>
      <c r="C2" s="102"/>
      <c r="D2" s="103"/>
    </row>
    <row r="3" spans="1:4" x14ac:dyDescent="0.3">
      <c r="A3" s="104"/>
      <c r="B3" s="105"/>
      <c r="C3" s="105"/>
      <c r="D3" s="106"/>
    </row>
    <row r="4" spans="1:4" x14ac:dyDescent="0.3">
      <c r="A4" s="107" t="s">
        <v>2</v>
      </c>
      <c r="B4" s="107"/>
      <c r="C4" s="107"/>
      <c r="D4" s="107"/>
    </row>
    <row r="5" spans="1:4" x14ac:dyDescent="0.3">
      <c r="A5" s="2" t="s">
        <v>3</v>
      </c>
      <c r="B5" s="108" t="s">
        <v>4</v>
      </c>
      <c r="C5" s="109"/>
      <c r="D5" s="3">
        <f>SUM(D6:D9)</f>
        <v>5.1799999999999999E-2</v>
      </c>
    </row>
    <row r="6" spans="1:4" x14ac:dyDescent="0.3">
      <c r="A6" s="4" t="s">
        <v>5</v>
      </c>
      <c r="B6" s="92" t="s">
        <v>6</v>
      </c>
      <c r="C6" s="93"/>
      <c r="D6" s="5">
        <v>0.02</v>
      </c>
    </row>
    <row r="7" spans="1:4" x14ac:dyDescent="0.3">
      <c r="A7" s="4" t="s">
        <v>7</v>
      </c>
      <c r="B7" s="92" t="s">
        <v>8</v>
      </c>
      <c r="C7" s="93"/>
      <c r="D7" s="5">
        <v>8.0000000000000002E-3</v>
      </c>
    </row>
    <row r="8" spans="1:4" x14ac:dyDescent="0.3">
      <c r="A8" s="4" t="s">
        <v>9</v>
      </c>
      <c r="B8" s="92" t="s">
        <v>10</v>
      </c>
      <c r="C8" s="93"/>
      <c r="D8" s="5">
        <v>1.2699999999999999E-2</v>
      </c>
    </row>
    <row r="9" spans="1:4" x14ac:dyDescent="0.3">
      <c r="A9" s="4" t="s">
        <v>11</v>
      </c>
      <c r="B9" s="92" t="s">
        <v>12</v>
      </c>
      <c r="C9" s="93"/>
      <c r="D9" s="5">
        <v>1.11E-2</v>
      </c>
    </row>
    <row r="10" spans="1:4" x14ac:dyDescent="0.3">
      <c r="A10" s="6"/>
      <c r="B10" s="7"/>
      <c r="C10" s="7"/>
      <c r="D10" s="8"/>
    </row>
    <row r="11" spans="1:4" x14ac:dyDescent="0.3">
      <c r="A11" s="9" t="s">
        <v>13</v>
      </c>
      <c r="B11" s="90" t="s">
        <v>14</v>
      </c>
      <c r="C11" s="91"/>
      <c r="D11" s="10">
        <f>SUM(D12:D15)</f>
        <v>8.6499999999999994E-2</v>
      </c>
    </row>
    <row r="12" spans="1:4" x14ac:dyDescent="0.3">
      <c r="A12" s="4" t="s">
        <v>15</v>
      </c>
      <c r="B12" s="92" t="s">
        <v>16</v>
      </c>
      <c r="C12" s="93"/>
      <c r="D12" s="11">
        <v>6.4999999999999997E-3</v>
      </c>
    </row>
    <row r="13" spans="1:4" x14ac:dyDescent="0.3">
      <c r="A13" s="4" t="s">
        <v>17</v>
      </c>
      <c r="B13" s="92" t="s">
        <v>18</v>
      </c>
      <c r="C13" s="93"/>
      <c r="D13" s="5">
        <v>0.03</v>
      </c>
    </row>
    <row r="14" spans="1:4" x14ac:dyDescent="0.3">
      <c r="A14" s="9" t="s">
        <v>19</v>
      </c>
      <c r="B14" s="99" t="s">
        <v>20</v>
      </c>
      <c r="C14" s="100"/>
      <c r="D14" s="5"/>
    </row>
    <row r="15" spans="1:4" x14ac:dyDescent="0.3">
      <c r="A15" s="4" t="s">
        <v>21</v>
      </c>
      <c r="B15" s="90" t="s">
        <v>55</v>
      </c>
      <c r="C15" s="91"/>
      <c r="D15" s="5">
        <v>0.05</v>
      </c>
    </row>
    <row r="16" spans="1:4" x14ac:dyDescent="0.3">
      <c r="A16" s="6"/>
      <c r="B16" s="7"/>
      <c r="C16" s="7"/>
      <c r="D16" s="12"/>
    </row>
    <row r="17" spans="1:6" x14ac:dyDescent="0.3">
      <c r="A17" s="9" t="s">
        <v>22</v>
      </c>
      <c r="B17" s="90" t="s">
        <v>23</v>
      </c>
      <c r="C17" s="91"/>
      <c r="D17" s="10">
        <f>D18</f>
        <v>7.3999999999999996E-2</v>
      </c>
      <c r="F17" s="42"/>
    </row>
    <row r="18" spans="1:6" x14ac:dyDescent="0.3">
      <c r="A18" s="4" t="s">
        <v>24</v>
      </c>
      <c r="B18" s="92" t="s">
        <v>25</v>
      </c>
      <c r="C18" s="93"/>
      <c r="D18" s="11">
        <v>7.3999999999999996E-2</v>
      </c>
    </row>
    <row r="19" spans="1:6" ht="16.2" thickBot="1" x14ac:dyDescent="0.35">
      <c r="A19" s="13"/>
      <c r="B19" s="7"/>
      <c r="C19" s="7"/>
      <c r="D19" s="8"/>
    </row>
    <row r="20" spans="1:6" ht="16.2" thickBot="1" x14ac:dyDescent="0.35">
      <c r="A20" s="14" t="s">
        <v>26</v>
      </c>
      <c r="B20" s="94" t="s">
        <v>27</v>
      </c>
      <c r="C20" s="95"/>
      <c r="D20" s="15">
        <f>IFERROR((((1+AC+S+RISCO)*(1+DF)*(1+LUC))/(1-I))-1," ")</f>
        <v>0.23713015980295582</v>
      </c>
    </row>
    <row r="21" spans="1:6" ht="16.2" thickBot="1" x14ac:dyDescent="0.35">
      <c r="A21" s="58"/>
      <c r="B21" s="59"/>
      <c r="C21" s="59"/>
      <c r="D21" s="60"/>
    </row>
    <row r="22" spans="1:6" ht="16.2" thickBot="1" x14ac:dyDescent="0.35">
      <c r="A22" s="96" t="s">
        <v>28</v>
      </c>
      <c r="B22" s="96"/>
      <c r="C22" s="96"/>
      <c r="D22" s="96"/>
    </row>
    <row r="23" spans="1:6" ht="16.2" thickTop="1" x14ac:dyDescent="0.3">
      <c r="A23" s="97" t="s">
        <v>29</v>
      </c>
      <c r="B23" s="98"/>
      <c r="C23" s="98"/>
      <c r="D23" s="98"/>
    </row>
    <row r="24" spans="1:6" x14ac:dyDescent="0.3">
      <c r="A24" s="16" t="s">
        <v>30</v>
      </c>
      <c r="B24" s="7"/>
      <c r="C24" s="7"/>
      <c r="D24" s="16"/>
    </row>
    <row r="25" spans="1:6" x14ac:dyDescent="0.3">
      <c r="A25" s="16" t="s">
        <v>31</v>
      </c>
      <c r="B25" s="7"/>
      <c r="C25" s="7"/>
      <c r="D25" s="16"/>
    </row>
    <row r="26" spans="1:6" x14ac:dyDescent="0.3">
      <c r="A26" s="16" t="s">
        <v>32</v>
      </c>
      <c r="B26" s="17"/>
      <c r="C26" s="17"/>
      <c r="D26" s="18"/>
    </row>
    <row r="27" spans="1:6" x14ac:dyDescent="0.3">
      <c r="A27" s="16" t="s">
        <v>33</v>
      </c>
    </row>
    <row r="28" spans="1:6" x14ac:dyDescent="0.3">
      <c r="A28" s="89" t="s">
        <v>34</v>
      </c>
      <c r="B28" s="89"/>
      <c r="C28" s="89"/>
      <c r="D28" s="89"/>
    </row>
    <row r="29" spans="1:6" x14ac:dyDescent="0.3">
      <c r="A29" s="89" t="s">
        <v>35</v>
      </c>
      <c r="B29" s="89"/>
      <c r="C29" s="89"/>
      <c r="D29" s="89"/>
    </row>
  </sheetData>
  <mergeCells count="20">
    <mergeCell ref="B14:C14"/>
    <mergeCell ref="A2:D2"/>
    <mergeCell ref="A3:D3"/>
    <mergeCell ref="A4:D4"/>
    <mergeCell ref="B5:C5"/>
    <mergeCell ref="B6:C6"/>
    <mergeCell ref="B7:C7"/>
    <mergeCell ref="B8:C8"/>
    <mergeCell ref="B9:C9"/>
    <mergeCell ref="B11:C11"/>
    <mergeCell ref="B12:C12"/>
    <mergeCell ref="B13:C13"/>
    <mergeCell ref="A28:D28"/>
    <mergeCell ref="A29:D29"/>
    <mergeCell ref="B15:C15"/>
    <mergeCell ref="B17:C17"/>
    <mergeCell ref="B18:C18"/>
    <mergeCell ref="B20:C20"/>
    <mergeCell ref="A22:D22"/>
    <mergeCell ref="A23:D23"/>
  </mergeCells>
  <conditionalFormatting sqref="A3:D3 A4">
    <cfRule type="containsText" dxfId="1" priority="1" operator="containsText" text="Para o tipo de obra &quot;CONSTRUÇÃO DE RODOVIAS E FERROVIAS&quot; enquadram-se: a construção e recuperação de: autoestradas, rodovias e outras vias não-urbanas para passagem de veículos, vias férreas de superfície ou subterrâneas (inclusive para metropolitanos), ">
      <formula>NOT(ISERROR(SEARCH("Para o tipo de obra ""CONSTRUÇÃO DE RODOVIAS E FERROVIAS"" enquadram-se: a construção e recuperação de: autoestradas, rodovias e outras vias não-urbanas para passagem de veículos, vias férreas de superfície ou subterrâneas (inclusive para metropolitanos), ",A3)))</formula>
    </cfRule>
    <cfRule type="containsText" dxfId="0" priority="2" operator="containsText" text="Para o tipo de obra &quot;CONSTRUÇÃO DE RODOVIAS E FERROVIAS&quot; enquadram-se: a construção e recuperação de: autoestradas, rodovias e outras vias não-urbanas para passagem de veículos, vias férreas de superfície ou subterrâneas (inclusive para metropolitanos), ">
      <formula>NOT(ISERROR(SEARCH("Para o tipo de obra ""CONSTRUÇÃO DE RODOVIAS E FERROVIAS"" enquadram-se: a construção e recuperação de: autoestradas, rodovias e outras vias não-urbanas para passagem de veículos, vias férreas de superfície ou subterrâneas (inclusive para metropolitanos), ",A3)))</formula>
    </cfRule>
  </conditionalFormatting>
  <printOptions horizontalCentered="1"/>
  <pageMargins left="0.51181102362204722" right="0.51181102362204722" top="0.78740157480314965" bottom="0.59055118110236227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8"/>
  <sheetViews>
    <sheetView topLeftCell="A36" zoomScale="93" zoomScaleNormal="93" workbookViewId="0">
      <selection activeCell="A2" sqref="A2:H58"/>
    </sheetView>
  </sheetViews>
  <sheetFormatPr defaultColWidth="9.109375" defaultRowHeight="13.8" x14ac:dyDescent="0.25"/>
  <cols>
    <col min="1" max="1" width="9.109375" style="21"/>
    <col min="2" max="2" width="13.109375" style="21" customWidth="1"/>
    <col min="3" max="3" width="14.33203125" style="21" customWidth="1"/>
    <col min="4" max="4" width="17.33203125" style="20" customWidth="1"/>
    <col min="5" max="5" width="11" style="21" customWidth="1"/>
    <col min="6" max="6" width="17.88671875" style="21" customWidth="1"/>
    <col min="7" max="7" width="17" style="21" customWidth="1"/>
    <col min="8" max="8" width="17.33203125" style="21" bestFit="1" customWidth="1"/>
    <col min="9" max="9" width="9.109375" style="22"/>
    <col min="10" max="10" width="14.44140625" style="22" bestFit="1" customWidth="1"/>
    <col min="11" max="16384" width="9.109375" style="22"/>
  </cols>
  <sheetData>
    <row r="1" spans="1:10" ht="13.95" customHeight="1" thickBot="1" x14ac:dyDescent="0.3">
      <c r="A1" s="23"/>
      <c r="B1" s="23"/>
      <c r="C1" s="23"/>
      <c r="D1" s="23"/>
      <c r="E1" s="23"/>
      <c r="F1" s="23"/>
      <c r="G1" s="23"/>
      <c r="H1" s="23"/>
    </row>
    <row r="2" spans="1:10" ht="25.95" customHeight="1" x14ac:dyDescent="0.25">
      <c r="A2" s="162" t="s">
        <v>54</v>
      </c>
      <c r="B2" s="163"/>
      <c r="C2" s="163"/>
      <c r="D2" s="163"/>
      <c r="E2" s="163"/>
      <c r="F2" s="163"/>
      <c r="G2" s="163"/>
      <c r="H2" s="164"/>
    </row>
    <row r="3" spans="1:10" ht="16.2" customHeight="1" x14ac:dyDescent="0.25">
      <c r="A3" s="168" t="s">
        <v>119</v>
      </c>
      <c r="B3" s="168"/>
      <c r="C3" s="168"/>
      <c r="D3" s="168"/>
      <c r="E3" s="168"/>
      <c r="F3" s="168"/>
      <c r="G3" s="168"/>
      <c r="H3" s="168"/>
    </row>
    <row r="4" spans="1:10" ht="18" customHeight="1" x14ac:dyDescent="0.25">
      <c r="A4" s="169" t="s">
        <v>95</v>
      </c>
      <c r="B4" s="169"/>
      <c r="C4" s="169"/>
      <c r="D4" s="169"/>
      <c r="E4" s="171" t="s">
        <v>137</v>
      </c>
      <c r="F4" s="171"/>
      <c r="G4" s="171"/>
      <c r="H4" s="171"/>
    </row>
    <row r="5" spans="1:10" ht="18.600000000000001" customHeight="1" x14ac:dyDescent="0.25">
      <c r="A5" s="170" t="s">
        <v>96</v>
      </c>
      <c r="B5" s="170"/>
      <c r="C5" s="170"/>
      <c r="D5" s="170"/>
      <c r="E5" s="171" t="s">
        <v>114</v>
      </c>
      <c r="F5" s="171"/>
      <c r="G5" s="171"/>
      <c r="H5" s="171"/>
    </row>
    <row r="6" spans="1:10" ht="19.2" customHeight="1" x14ac:dyDescent="0.25">
      <c r="A6" s="169" t="s">
        <v>97</v>
      </c>
      <c r="B6" s="169"/>
      <c r="C6" s="169"/>
      <c r="D6" s="169"/>
      <c r="E6" s="171">
        <v>30</v>
      </c>
      <c r="F6" s="171"/>
      <c r="G6" s="171"/>
      <c r="H6" s="171"/>
    </row>
    <row r="7" spans="1:10" ht="19.95" customHeight="1" x14ac:dyDescent="0.25">
      <c r="A7" s="169" t="s">
        <v>98</v>
      </c>
      <c r="B7" s="169"/>
      <c r="C7" s="169"/>
      <c r="D7" s="169"/>
      <c r="E7" s="172">
        <v>5760</v>
      </c>
      <c r="F7" s="172"/>
      <c r="G7" s="172"/>
      <c r="H7" s="172"/>
    </row>
    <row r="8" spans="1:10" ht="18" customHeight="1" thickBot="1" x14ac:dyDescent="0.3">
      <c r="A8" s="165" t="s">
        <v>80</v>
      </c>
      <c r="B8" s="166"/>
      <c r="C8" s="166"/>
      <c r="D8" s="166"/>
      <c r="E8" s="166"/>
      <c r="F8" s="166"/>
      <c r="G8" s="166"/>
      <c r="H8" s="167"/>
    </row>
    <row r="9" spans="1:10" ht="41.4" x14ac:dyDescent="0.25">
      <c r="A9" s="173" t="s">
        <v>36</v>
      </c>
      <c r="B9" s="174"/>
      <c r="C9" s="174"/>
      <c r="D9" s="175"/>
      <c r="E9" s="67" t="s">
        <v>64</v>
      </c>
      <c r="F9" s="68" t="s">
        <v>70</v>
      </c>
      <c r="G9" s="69" t="s">
        <v>106</v>
      </c>
      <c r="H9" s="70" t="s">
        <v>63</v>
      </c>
    </row>
    <row r="10" spans="1:10" ht="17.399999999999999" customHeight="1" x14ac:dyDescent="0.25">
      <c r="A10" s="176" t="s">
        <v>76</v>
      </c>
      <c r="B10" s="177"/>
      <c r="C10" s="177"/>
      <c r="D10" s="178"/>
      <c r="E10" s="24">
        <v>1</v>
      </c>
      <c r="F10" s="46">
        <v>3228.27</v>
      </c>
      <c r="G10" s="47">
        <f>F10*70.11%</f>
        <v>2263.3400969999998</v>
      </c>
      <c r="H10" s="46">
        <f>F10+G10</f>
        <v>5491.6100969999998</v>
      </c>
      <c r="J10" s="25"/>
    </row>
    <row r="11" spans="1:10" x14ac:dyDescent="0.25">
      <c r="A11" s="20"/>
      <c r="D11" s="21"/>
      <c r="H11" s="26"/>
    </row>
    <row r="12" spans="1:10" ht="16.95" customHeight="1" x14ac:dyDescent="0.25">
      <c r="A12" s="110" t="s">
        <v>37</v>
      </c>
      <c r="B12" s="111"/>
      <c r="C12" s="111"/>
      <c r="D12" s="112"/>
      <c r="E12" s="67" t="s">
        <v>64</v>
      </c>
      <c r="F12" s="110" t="s">
        <v>73</v>
      </c>
      <c r="G12" s="112"/>
      <c r="H12" s="71" t="s">
        <v>63</v>
      </c>
    </row>
    <row r="13" spans="1:10" ht="14.4" customHeight="1" x14ac:dyDescent="0.25">
      <c r="A13" s="113" t="s">
        <v>38</v>
      </c>
      <c r="B13" s="114"/>
      <c r="C13" s="114"/>
      <c r="D13" s="115"/>
      <c r="E13" s="27">
        <v>1</v>
      </c>
      <c r="F13" s="141">
        <v>354615</v>
      </c>
      <c r="G13" s="142"/>
      <c r="H13" s="147">
        <f>F16/12</f>
        <v>3546.15</v>
      </c>
    </row>
    <row r="14" spans="1:10" ht="14.4" customHeight="1" x14ac:dyDescent="0.25">
      <c r="A14" s="113" t="s">
        <v>40</v>
      </c>
      <c r="B14" s="114"/>
      <c r="C14" s="114"/>
      <c r="D14" s="115"/>
      <c r="E14" s="44">
        <v>0.4</v>
      </c>
      <c r="F14" s="141">
        <f>F13*E14</f>
        <v>141846</v>
      </c>
      <c r="G14" s="142"/>
      <c r="H14" s="147"/>
    </row>
    <row r="15" spans="1:10" ht="14.4" customHeight="1" x14ac:dyDescent="0.25">
      <c r="A15" s="113" t="s">
        <v>93</v>
      </c>
      <c r="B15" s="114"/>
      <c r="C15" s="114"/>
      <c r="D15" s="115"/>
      <c r="E15" s="29">
        <v>1</v>
      </c>
      <c r="F15" s="143">
        <f>(F13-F14)</f>
        <v>212769</v>
      </c>
      <c r="G15" s="144"/>
      <c r="H15" s="147"/>
    </row>
    <row r="16" spans="1:10" ht="14.4" customHeight="1" x14ac:dyDescent="0.25">
      <c r="A16" s="114" t="s">
        <v>115</v>
      </c>
      <c r="B16" s="114"/>
      <c r="C16" s="114"/>
      <c r="D16" s="115"/>
      <c r="E16" s="44">
        <v>0.2</v>
      </c>
      <c r="F16" s="141">
        <f>F15*E16</f>
        <v>42553.8</v>
      </c>
      <c r="G16" s="142"/>
      <c r="H16" s="147"/>
    </row>
    <row r="17" spans="1:8" x14ac:dyDescent="0.25">
      <c r="A17" s="31"/>
      <c r="B17" s="32"/>
      <c r="C17" s="32"/>
      <c r="D17" s="32"/>
      <c r="E17" s="32"/>
      <c r="F17" s="32"/>
      <c r="G17" s="33"/>
      <c r="H17" s="34"/>
    </row>
    <row r="18" spans="1:8" ht="17.399999999999999" customHeight="1" x14ac:dyDescent="0.25">
      <c r="A18" s="110" t="s">
        <v>56</v>
      </c>
      <c r="B18" s="111"/>
      <c r="C18" s="111"/>
      <c r="D18" s="112"/>
      <c r="E18" s="67" t="s">
        <v>82</v>
      </c>
      <c r="F18" s="110" t="s">
        <v>57</v>
      </c>
      <c r="G18" s="112"/>
      <c r="H18" s="71" t="s">
        <v>58</v>
      </c>
    </row>
    <row r="19" spans="1:8" ht="19.2" customHeight="1" x14ac:dyDescent="0.25">
      <c r="A19" s="113" t="s">
        <v>92</v>
      </c>
      <c r="B19" s="114"/>
      <c r="C19" s="114"/>
      <c r="D19" s="115"/>
      <c r="E19" s="43">
        <v>0.06</v>
      </c>
      <c r="F19" s="141">
        <f>F13</f>
        <v>354615</v>
      </c>
      <c r="G19" s="142"/>
      <c r="H19" s="46">
        <f>(F19*E19)/12</f>
        <v>1773.0749999999998</v>
      </c>
    </row>
    <row r="20" spans="1:8" x14ac:dyDescent="0.25">
      <c r="A20" s="31"/>
      <c r="B20" s="32"/>
      <c r="C20" s="32"/>
      <c r="D20" s="32"/>
      <c r="E20" s="32"/>
      <c r="F20" s="32"/>
      <c r="G20" s="32"/>
      <c r="H20" s="34"/>
    </row>
    <row r="21" spans="1:8" ht="19.2" customHeight="1" x14ac:dyDescent="0.25">
      <c r="A21" s="110" t="s">
        <v>41</v>
      </c>
      <c r="B21" s="111"/>
      <c r="C21" s="111"/>
      <c r="D21" s="111"/>
      <c r="E21" s="112"/>
      <c r="F21" s="110" t="s">
        <v>73</v>
      </c>
      <c r="G21" s="112"/>
      <c r="H21" s="71" t="s">
        <v>58</v>
      </c>
    </row>
    <row r="22" spans="1:8" ht="14.4" customHeight="1" x14ac:dyDescent="0.25">
      <c r="A22" s="113" t="s">
        <v>77</v>
      </c>
      <c r="B22" s="114"/>
      <c r="C22" s="114"/>
      <c r="D22" s="114"/>
      <c r="E22" s="115"/>
      <c r="F22" s="141">
        <f>F19*1%</f>
        <v>3546.15</v>
      </c>
      <c r="G22" s="142"/>
      <c r="H22" s="138">
        <f>SUM(F22+F23+F24+F25)/12</f>
        <v>897.08833333333348</v>
      </c>
    </row>
    <row r="23" spans="1:8" ht="14.4" customHeight="1" x14ac:dyDescent="0.25">
      <c r="A23" s="113" t="s">
        <v>78</v>
      </c>
      <c r="B23" s="114"/>
      <c r="C23" s="114"/>
      <c r="D23" s="114"/>
      <c r="E23" s="115"/>
      <c r="F23" s="141">
        <v>126.61</v>
      </c>
      <c r="G23" s="142"/>
      <c r="H23" s="139"/>
    </row>
    <row r="24" spans="1:8" ht="14.4" customHeight="1" x14ac:dyDescent="0.25">
      <c r="A24" s="113" t="s">
        <v>79</v>
      </c>
      <c r="B24" s="114"/>
      <c r="C24" s="114"/>
      <c r="D24" s="114"/>
      <c r="E24" s="115"/>
      <c r="F24" s="145">
        <v>0</v>
      </c>
      <c r="G24" s="146"/>
      <c r="H24" s="139"/>
    </row>
    <row r="25" spans="1:8" ht="13.95" customHeight="1" x14ac:dyDescent="0.25">
      <c r="A25" s="126" t="s">
        <v>72</v>
      </c>
      <c r="B25" s="127"/>
      <c r="C25" s="127"/>
      <c r="D25" s="127"/>
      <c r="E25" s="128"/>
      <c r="F25" s="141">
        <f>F13*2%</f>
        <v>7092.3</v>
      </c>
      <c r="G25" s="142"/>
      <c r="H25" s="140"/>
    </row>
    <row r="26" spans="1:8" x14ac:dyDescent="0.25">
      <c r="A26" s="31"/>
      <c r="B26" s="35"/>
      <c r="C26" s="35"/>
      <c r="D26" s="35"/>
      <c r="E26" s="30"/>
      <c r="F26" s="36"/>
      <c r="G26" s="37"/>
      <c r="H26" s="34"/>
    </row>
    <row r="27" spans="1:8" ht="16.2" customHeight="1" x14ac:dyDescent="0.25">
      <c r="A27" s="110" t="s">
        <v>42</v>
      </c>
      <c r="B27" s="111"/>
      <c r="C27" s="111"/>
      <c r="D27" s="111"/>
      <c r="E27" s="111"/>
      <c r="F27" s="111"/>
      <c r="G27" s="112"/>
      <c r="H27" s="72">
        <f>H10+H13+H19+H22</f>
        <v>11707.923430333332</v>
      </c>
    </row>
    <row r="28" spans="1:8" x14ac:dyDescent="0.25">
      <c r="A28" s="30"/>
      <c r="B28" s="35"/>
      <c r="C28" s="35"/>
      <c r="D28" s="35"/>
      <c r="E28" s="35"/>
      <c r="F28" s="35"/>
      <c r="G28" s="35"/>
      <c r="H28" s="38"/>
    </row>
    <row r="29" spans="1:8" ht="21.6" customHeight="1" x14ac:dyDescent="0.25">
      <c r="A29" s="151" t="s">
        <v>81</v>
      </c>
      <c r="B29" s="151"/>
      <c r="C29" s="151"/>
      <c r="D29" s="151"/>
      <c r="E29" s="151"/>
      <c r="F29" s="151"/>
      <c r="G29" s="151"/>
      <c r="H29" s="151"/>
    </row>
    <row r="30" spans="1:8" ht="19.2" customHeight="1" x14ac:dyDescent="0.25">
      <c r="A30" s="110" t="s">
        <v>43</v>
      </c>
      <c r="B30" s="111"/>
      <c r="C30" s="111"/>
      <c r="D30" s="112"/>
      <c r="E30" s="67" t="s">
        <v>64</v>
      </c>
      <c r="F30" s="67" t="s">
        <v>61</v>
      </c>
      <c r="G30" s="67" t="s">
        <v>65</v>
      </c>
      <c r="H30" s="73" t="s">
        <v>63</v>
      </c>
    </row>
    <row r="31" spans="1:8" ht="14.4" customHeight="1" x14ac:dyDescent="0.25">
      <c r="A31" s="113" t="s">
        <v>44</v>
      </c>
      <c r="B31" s="114"/>
      <c r="C31" s="114"/>
      <c r="D31" s="115"/>
      <c r="E31" s="27">
        <v>10</v>
      </c>
      <c r="F31" s="28">
        <v>0</v>
      </c>
      <c r="G31" s="28">
        <f>F31/E31</f>
        <v>0</v>
      </c>
      <c r="H31" s="138">
        <f>G32</f>
        <v>0</v>
      </c>
    </row>
    <row r="32" spans="1:8" ht="14.4" customHeight="1" x14ac:dyDescent="0.25">
      <c r="A32" s="113" t="s">
        <v>45</v>
      </c>
      <c r="B32" s="114"/>
      <c r="C32" s="114"/>
      <c r="D32" s="115"/>
      <c r="E32" s="53">
        <f>D7</f>
        <v>0</v>
      </c>
      <c r="F32" s="28">
        <f>G31</f>
        <v>0</v>
      </c>
      <c r="G32" s="46">
        <f>E32*F32</f>
        <v>0</v>
      </c>
      <c r="H32" s="140"/>
    </row>
    <row r="33" spans="1:10" x14ac:dyDescent="0.25">
      <c r="A33" s="30"/>
      <c r="B33" s="35"/>
      <c r="C33" s="35"/>
      <c r="D33" s="35"/>
      <c r="E33" s="39"/>
      <c r="F33" s="33"/>
      <c r="G33" s="38"/>
      <c r="H33" s="33"/>
    </row>
    <row r="34" spans="1:10" ht="19.2" customHeight="1" x14ac:dyDescent="0.3">
      <c r="A34" s="110" t="s">
        <v>46</v>
      </c>
      <c r="B34" s="111"/>
      <c r="C34" s="111"/>
      <c r="D34" s="112"/>
      <c r="E34" s="67" t="s">
        <v>64</v>
      </c>
      <c r="F34" s="110" t="s">
        <v>73</v>
      </c>
      <c r="G34" s="112"/>
      <c r="H34" s="73" t="s">
        <v>63</v>
      </c>
      <c r="J34" s="75"/>
    </row>
    <row r="35" spans="1:10" ht="14.4" customHeight="1" x14ac:dyDescent="0.25">
      <c r="A35" s="113" t="s">
        <v>47</v>
      </c>
      <c r="B35" s="114"/>
      <c r="C35" s="114"/>
      <c r="D35" s="115"/>
      <c r="E35" s="40" t="s">
        <v>39</v>
      </c>
      <c r="F35" s="158">
        <v>32.619999999999997</v>
      </c>
      <c r="G35" s="159"/>
      <c r="H35" s="147">
        <f>(F35*F37)/F36*F38</f>
        <v>620.04095999999993</v>
      </c>
    </row>
    <row r="36" spans="1:10" ht="14.4" customHeight="1" x14ac:dyDescent="0.25">
      <c r="A36" s="113" t="s">
        <v>48</v>
      </c>
      <c r="B36" s="114"/>
      <c r="C36" s="114"/>
      <c r="D36" s="115"/>
      <c r="E36" s="40"/>
      <c r="F36" s="160">
        <v>10000</v>
      </c>
      <c r="G36" s="161"/>
      <c r="H36" s="147"/>
    </row>
    <row r="37" spans="1:10" ht="14.4" customHeight="1" x14ac:dyDescent="0.25">
      <c r="A37" s="61" t="s">
        <v>74</v>
      </c>
      <c r="B37" s="62"/>
      <c r="C37" s="62"/>
      <c r="D37" s="63"/>
      <c r="E37" s="40"/>
      <c r="F37" s="158">
        <v>33</v>
      </c>
      <c r="G37" s="159"/>
      <c r="H37" s="147"/>
    </row>
    <row r="38" spans="1:10" ht="14.4" customHeight="1" x14ac:dyDescent="0.25">
      <c r="A38" s="113" t="s">
        <v>88</v>
      </c>
      <c r="B38" s="114"/>
      <c r="C38" s="114"/>
      <c r="D38" s="115"/>
      <c r="E38" s="40"/>
      <c r="F38" s="160">
        <f>E7</f>
        <v>5760</v>
      </c>
      <c r="G38" s="161"/>
      <c r="H38" s="147"/>
    </row>
    <row r="39" spans="1:10" x14ac:dyDescent="0.25">
      <c r="A39" s="30"/>
      <c r="B39" s="114"/>
      <c r="C39" s="114"/>
      <c r="D39" s="114"/>
      <c r="E39" s="39"/>
      <c r="F39" s="33"/>
      <c r="G39" s="38"/>
      <c r="H39" s="33"/>
    </row>
    <row r="40" spans="1:10" ht="18.600000000000001" customHeight="1" x14ac:dyDescent="0.25">
      <c r="A40" s="110" t="s">
        <v>50</v>
      </c>
      <c r="B40" s="111"/>
      <c r="C40" s="111"/>
      <c r="D40" s="112"/>
      <c r="E40" s="67" t="s">
        <v>85</v>
      </c>
      <c r="F40" s="110" t="s">
        <v>73</v>
      </c>
      <c r="G40" s="112"/>
      <c r="H40" s="73" t="s">
        <v>63</v>
      </c>
    </row>
    <row r="41" spans="1:10" ht="14.4" customHeight="1" x14ac:dyDescent="0.25">
      <c r="A41" s="123" t="s">
        <v>83</v>
      </c>
      <c r="B41" s="124"/>
      <c r="C41" s="124"/>
      <c r="D41" s="125"/>
      <c r="E41" s="64" t="s">
        <v>39</v>
      </c>
      <c r="F41" s="131">
        <v>2019.71</v>
      </c>
      <c r="G41" s="132"/>
      <c r="H41" s="152">
        <f>(F43*F41)/F42*F44</f>
        <v>5816.7647999999999</v>
      </c>
    </row>
    <row r="42" spans="1:10" ht="14.4" customHeight="1" x14ac:dyDescent="0.25">
      <c r="A42" s="123" t="s">
        <v>84</v>
      </c>
      <c r="B42" s="124"/>
      <c r="C42" s="124"/>
      <c r="D42" s="125"/>
      <c r="E42" s="66" t="s">
        <v>49</v>
      </c>
      <c r="F42" s="133">
        <v>40000</v>
      </c>
      <c r="G42" s="134"/>
      <c r="H42" s="153"/>
    </row>
    <row r="43" spans="1:10" ht="14.4" customHeight="1" x14ac:dyDescent="0.25">
      <c r="A43" s="123" t="s">
        <v>86</v>
      </c>
      <c r="B43" s="124"/>
      <c r="C43" s="124"/>
      <c r="D43" s="125"/>
      <c r="E43" s="65" t="s">
        <v>87</v>
      </c>
      <c r="F43" s="133">
        <v>20</v>
      </c>
      <c r="G43" s="134"/>
      <c r="H43" s="153"/>
    </row>
    <row r="44" spans="1:10" ht="14.4" customHeight="1" x14ac:dyDescent="0.25">
      <c r="A44" s="123" t="s">
        <v>88</v>
      </c>
      <c r="B44" s="124"/>
      <c r="C44" s="124"/>
      <c r="D44" s="125"/>
      <c r="E44" s="65"/>
      <c r="F44" s="133">
        <f>E7</f>
        <v>5760</v>
      </c>
      <c r="G44" s="134"/>
      <c r="H44" s="154"/>
    </row>
    <row r="45" spans="1:10" x14ac:dyDescent="0.25">
      <c r="A45" s="49"/>
      <c r="B45" s="50"/>
      <c r="C45" s="50"/>
      <c r="D45" s="50"/>
      <c r="E45" s="51"/>
      <c r="F45" s="50"/>
      <c r="G45" s="50"/>
      <c r="H45" s="52"/>
    </row>
    <row r="46" spans="1:10" ht="17.399999999999999" customHeight="1" x14ac:dyDescent="0.25">
      <c r="A46" s="110" t="s">
        <v>51</v>
      </c>
      <c r="B46" s="111"/>
      <c r="C46" s="111"/>
      <c r="D46" s="112"/>
      <c r="E46" s="67" t="s">
        <v>64</v>
      </c>
      <c r="F46" s="67" t="s">
        <v>57</v>
      </c>
      <c r="G46" s="67" t="s">
        <v>60</v>
      </c>
      <c r="H46" s="73" t="s">
        <v>63</v>
      </c>
    </row>
    <row r="47" spans="1:10" ht="14.4" customHeight="1" x14ac:dyDescent="0.25">
      <c r="A47" s="113" t="s">
        <v>59</v>
      </c>
      <c r="B47" s="114"/>
      <c r="C47" s="114"/>
      <c r="D47" s="115"/>
      <c r="E47" s="77">
        <v>0.02</v>
      </c>
      <c r="F47" s="46">
        <f>F13</f>
        <v>354615</v>
      </c>
      <c r="G47" s="46">
        <f>F47*E47</f>
        <v>7092.3</v>
      </c>
      <c r="H47" s="46">
        <f>G47</f>
        <v>7092.3</v>
      </c>
      <c r="I47" s="45"/>
    </row>
    <row r="48" spans="1:10" x14ac:dyDescent="0.25">
      <c r="A48" s="31"/>
      <c r="B48" s="32"/>
      <c r="C48" s="32"/>
      <c r="D48" s="32"/>
      <c r="E48" s="32"/>
      <c r="F48" s="32"/>
      <c r="G48" s="32"/>
      <c r="H48" s="34"/>
    </row>
    <row r="49" spans="1:8" ht="16.2" customHeight="1" x14ac:dyDescent="0.25">
      <c r="A49" s="135" t="s">
        <v>71</v>
      </c>
      <c r="B49" s="136"/>
      <c r="C49" s="136"/>
      <c r="D49" s="137"/>
      <c r="E49" s="67" t="s">
        <v>64</v>
      </c>
      <c r="F49" s="110" t="s">
        <v>62</v>
      </c>
      <c r="G49" s="112"/>
      <c r="H49" s="73" t="s">
        <v>63</v>
      </c>
    </row>
    <row r="50" spans="1:8" ht="14.4" customHeight="1" x14ac:dyDescent="0.25">
      <c r="A50" s="155" t="s">
        <v>75</v>
      </c>
      <c r="B50" s="156"/>
      <c r="C50" s="156"/>
      <c r="D50" s="157"/>
      <c r="E50" s="41">
        <v>4</v>
      </c>
      <c r="F50" s="129">
        <v>209</v>
      </c>
      <c r="G50" s="130"/>
      <c r="H50" s="48">
        <f>F50*E50</f>
        <v>836</v>
      </c>
    </row>
    <row r="51" spans="1:8" x14ac:dyDescent="0.25">
      <c r="A51" s="20"/>
      <c r="D51" s="21"/>
    </row>
    <row r="52" spans="1:8" ht="15.6" customHeight="1" x14ac:dyDescent="0.25">
      <c r="A52" s="110" t="s">
        <v>52</v>
      </c>
      <c r="B52" s="111"/>
      <c r="C52" s="111"/>
      <c r="D52" s="111"/>
      <c r="E52" s="111"/>
      <c r="F52" s="111"/>
      <c r="G52" s="112"/>
      <c r="H52" s="72">
        <f>SUM(H31+H35+H41+H47+H50)</f>
        <v>14365.10576</v>
      </c>
    </row>
    <row r="53" spans="1:8" x14ac:dyDescent="0.25">
      <c r="A53" s="31"/>
      <c r="B53" s="32"/>
      <c r="C53" s="32"/>
      <c r="D53" s="32"/>
      <c r="E53" s="30"/>
      <c r="F53" s="30"/>
      <c r="G53" s="30"/>
      <c r="H53" s="34"/>
    </row>
    <row r="54" spans="1:8" ht="17.399999999999999" customHeight="1" x14ac:dyDescent="0.25">
      <c r="A54" s="148" t="s">
        <v>89</v>
      </c>
      <c r="B54" s="149"/>
      <c r="C54" s="149"/>
      <c r="D54" s="149"/>
      <c r="E54" s="149"/>
      <c r="F54" s="149"/>
      <c r="G54" s="149"/>
      <c r="H54" s="150"/>
    </row>
    <row r="55" spans="1:8" ht="37.950000000000003" customHeight="1" x14ac:dyDescent="0.25">
      <c r="A55" s="110" t="s">
        <v>69</v>
      </c>
      <c r="B55" s="111"/>
      <c r="C55" s="111"/>
      <c r="D55" s="111"/>
      <c r="E55" s="112"/>
      <c r="F55" s="68" t="s">
        <v>66</v>
      </c>
      <c r="G55" s="68" t="s">
        <v>67</v>
      </c>
      <c r="H55" s="74" t="s">
        <v>68</v>
      </c>
    </row>
    <row r="56" spans="1:8" ht="14.4" customHeight="1" x14ac:dyDescent="0.25">
      <c r="A56" s="113" t="s">
        <v>90</v>
      </c>
      <c r="B56" s="114"/>
      <c r="C56" s="114"/>
      <c r="D56" s="114"/>
      <c r="E56" s="115"/>
      <c r="F56" s="46">
        <f>H27</f>
        <v>11707.923430333332</v>
      </c>
      <c r="G56" s="46">
        <f>H52</f>
        <v>14365.10576</v>
      </c>
      <c r="H56" s="46">
        <f>SUM(F56:G56)</f>
        <v>26073.029190333335</v>
      </c>
    </row>
    <row r="57" spans="1:8" ht="14.4" customHeight="1" x14ac:dyDescent="0.25">
      <c r="A57" s="116" t="s">
        <v>53</v>
      </c>
      <c r="B57" s="116"/>
      <c r="C57" s="116"/>
      <c r="D57" s="116"/>
      <c r="E57" s="116"/>
      <c r="F57" s="117">
        <f>BDI!D20</f>
        <v>0.23713015980295582</v>
      </c>
      <c r="G57" s="118"/>
      <c r="H57" s="119"/>
    </row>
    <row r="58" spans="1:8" x14ac:dyDescent="0.25">
      <c r="A58" s="120" t="s">
        <v>91</v>
      </c>
      <c r="B58" s="120"/>
      <c r="C58" s="120"/>
      <c r="D58" s="120"/>
      <c r="E58" s="120"/>
      <c r="F58" s="121">
        <f>H56*(1+F57)</f>
        <v>32255.730768784211</v>
      </c>
      <c r="G58" s="122"/>
      <c r="H58" s="122"/>
    </row>
  </sheetData>
  <mergeCells count="81">
    <mergeCell ref="H13:H16"/>
    <mergeCell ref="A2:H2"/>
    <mergeCell ref="A8:H8"/>
    <mergeCell ref="A3:H3"/>
    <mergeCell ref="A4:D4"/>
    <mergeCell ref="A5:D5"/>
    <mergeCell ref="A6:D6"/>
    <mergeCell ref="A7:D7"/>
    <mergeCell ref="E4:H4"/>
    <mergeCell ref="E5:H5"/>
    <mergeCell ref="E6:H6"/>
    <mergeCell ref="E7:H7"/>
    <mergeCell ref="A9:D9"/>
    <mergeCell ref="A10:D10"/>
    <mergeCell ref="A12:D12"/>
    <mergeCell ref="A13:D13"/>
    <mergeCell ref="H31:H32"/>
    <mergeCell ref="H35:H38"/>
    <mergeCell ref="B39:D39"/>
    <mergeCell ref="A54:H54"/>
    <mergeCell ref="A29:H29"/>
    <mergeCell ref="A34:D34"/>
    <mergeCell ref="A35:D35"/>
    <mergeCell ref="A36:D36"/>
    <mergeCell ref="H41:H44"/>
    <mergeCell ref="A50:D50"/>
    <mergeCell ref="A52:G52"/>
    <mergeCell ref="F35:G35"/>
    <mergeCell ref="F34:G34"/>
    <mergeCell ref="F36:G36"/>
    <mergeCell ref="F37:G37"/>
    <mergeCell ref="F38:G38"/>
    <mergeCell ref="A46:D46"/>
    <mergeCell ref="A47:D47"/>
    <mergeCell ref="A49:D49"/>
    <mergeCell ref="H22:H25"/>
    <mergeCell ref="F12:G12"/>
    <mergeCell ref="F13:G13"/>
    <mergeCell ref="F14:G14"/>
    <mergeCell ref="F15:G15"/>
    <mergeCell ref="F16:G16"/>
    <mergeCell ref="F22:G22"/>
    <mergeCell ref="F23:G23"/>
    <mergeCell ref="F24:G24"/>
    <mergeCell ref="F18:G18"/>
    <mergeCell ref="F19:G19"/>
    <mergeCell ref="F21:G21"/>
    <mergeCell ref="F25:G25"/>
    <mergeCell ref="F50:G50"/>
    <mergeCell ref="F49:G49"/>
    <mergeCell ref="F41:G41"/>
    <mergeCell ref="F40:G40"/>
    <mergeCell ref="F42:G42"/>
    <mergeCell ref="F43:G43"/>
    <mergeCell ref="F44:G44"/>
    <mergeCell ref="A14:D14"/>
    <mergeCell ref="A15:D15"/>
    <mergeCell ref="A16:D16"/>
    <mergeCell ref="A19:D19"/>
    <mergeCell ref="A18:D18"/>
    <mergeCell ref="A21:E21"/>
    <mergeCell ref="A22:E22"/>
    <mergeCell ref="A42:D42"/>
    <mergeCell ref="A43:D43"/>
    <mergeCell ref="A44:D44"/>
    <mergeCell ref="A23:E23"/>
    <mergeCell ref="A24:E24"/>
    <mergeCell ref="A25:E25"/>
    <mergeCell ref="A38:D38"/>
    <mergeCell ref="A40:D40"/>
    <mergeCell ref="A41:D41"/>
    <mergeCell ref="A27:G27"/>
    <mergeCell ref="A30:D30"/>
    <mergeCell ref="A31:D31"/>
    <mergeCell ref="A32:D32"/>
    <mergeCell ref="A55:E55"/>
    <mergeCell ref="A56:E56"/>
    <mergeCell ref="A57:E57"/>
    <mergeCell ref="F57:H57"/>
    <mergeCell ref="A58:E58"/>
    <mergeCell ref="F58:H58"/>
  </mergeCells>
  <printOptions horizontalCentered="1"/>
  <pageMargins left="0.51181102362204722" right="0.31496062992125984" top="0.78740157480314965" bottom="0.39370078740157483" header="0.31496062992125984" footer="0.31496062992125984"/>
  <pageSetup paperSize="9" scale="65" orientation="portrait" r:id="rId1"/>
  <ignoredErrors>
    <ignoredError sqref="F1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8"/>
  <sheetViews>
    <sheetView topLeftCell="A35" zoomScale="93" zoomScaleNormal="93" workbookViewId="0">
      <selection activeCell="A2" sqref="A2:H58"/>
    </sheetView>
  </sheetViews>
  <sheetFormatPr defaultColWidth="9.109375" defaultRowHeight="13.8" x14ac:dyDescent="0.25"/>
  <cols>
    <col min="1" max="1" width="9.109375" style="21"/>
    <col min="2" max="2" width="13.109375" style="21" customWidth="1"/>
    <col min="3" max="3" width="14.33203125" style="21" customWidth="1"/>
    <col min="4" max="4" width="17.33203125" style="20" customWidth="1"/>
    <col min="5" max="5" width="11" style="21" customWidth="1"/>
    <col min="6" max="6" width="17.88671875" style="21" customWidth="1"/>
    <col min="7" max="7" width="17" style="21" customWidth="1"/>
    <col min="8" max="8" width="17.33203125" style="21" bestFit="1" customWidth="1"/>
    <col min="9" max="9" width="9.109375" style="22"/>
    <col min="10" max="10" width="14.44140625" style="22" bestFit="1" customWidth="1"/>
    <col min="11" max="16384" width="9.109375" style="22"/>
  </cols>
  <sheetData>
    <row r="1" spans="1:10" ht="13.95" customHeight="1" thickBot="1" x14ac:dyDescent="0.3">
      <c r="A1" s="23"/>
      <c r="B1" s="23"/>
      <c r="C1" s="23"/>
      <c r="D1" s="23"/>
      <c r="E1" s="23"/>
      <c r="F1" s="23"/>
      <c r="G1" s="23"/>
      <c r="H1" s="23"/>
    </row>
    <row r="2" spans="1:10" ht="25.95" customHeight="1" x14ac:dyDescent="0.25">
      <c r="A2" s="162" t="s">
        <v>54</v>
      </c>
      <c r="B2" s="163"/>
      <c r="C2" s="163"/>
      <c r="D2" s="163"/>
      <c r="E2" s="163"/>
      <c r="F2" s="163"/>
      <c r="G2" s="163"/>
      <c r="H2" s="164"/>
    </row>
    <row r="3" spans="1:10" ht="16.2" customHeight="1" x14ac:dyDescent="0.25">
      <c r="A3" s="168" t="s">
        <v>120</v>
      </c>
      <c r="B3" s="168"/>
      <c r="C3" s="168"/>
      <c r="D3" s="168"/>
      <c r="E3" s="168"/>
      <c r="F3" s="168"/>
      <c r="G3" s="168"/>
      <c r="H3" s="168"/>
    </row>
    <row r="4" spans="1:10" ht="18" customHeight="1" x14ac:dyDescent="0.25">
      <c r="A4" s="169" t="s">
        <v>95</v>
      </c>
      <c r="B4" s="169"/>
      <c r="C4" s="169"/>
      <c r="D4" s="169"/>
      <c r="E4" s="171" t="s">
        <v>107</v>
      </c>
      <c r="F4" s="171"/>
      <c r="G4" s="171"/>
      <c r="H4" s="171"/>
    </row>
    <row r="5" spans="1:10" ht="18.600000000000001" customHeight="1" x14ac:dyDescent="0.25">
      <c r="A5" s="170" t="s">
        <v>96</v>
      </c>
      <c r="B5" s="170"/>
      <c r="C5" s="170"/>
      <c r="D5" s="170"/>
      <c r="E5" s="171" t="s">
        <v>132</v>
      </c>
      <c r="F5" s="171"/>
      <c r="G5" s="171"/>
      <c r="H5" s="171"/>
    </row>
    <row r="6" spans="1:10" ht="19.2" customHeight="1" x14ac:dyDescent="0.25">
      <c r="A6" s="169" t="s">
        <v>97</v>
      </c>
      <c r="B6" s="169"/>
      <c r="C6" s="169"/>
      <c r="D6" s="169"/>
      <c r="E6" s="171">
        <v>30</v>
      </c>
      <c r="F6" s="171"/>
      <c r="G6" s="171"/>
      <c r="H6" s="171"/>
    </row>
    <row r="7" spans="1:10" ht="19.95" customHeight="1" x14ac:dyDescent="0.25">
      <c r="A7" s="169" t="s">
        <v>98</v>
      </c>
      <c r="B7" s="169"/>
      <c r="C7" s="169"/>
      <c r="D7" s="169"/>
      <c r="E7" s="172">
        <v>120</v>
      </c>
      <c r="F7" s="172"/>
      <c r="G7" s="172"/>
      <c r="H7" s="172"/>
    </row>
    <row r="8" spans="1:10" ht="18" customHeight="1" thickBot="1" x14ac:dyDescent="0.3">
      <c r="A8" s="165" t="s">
        <v>80</v>
      </c>
      <c r="B8" s="166"/>
      <c r="C8" s="166"/>
      <c r="D8" s="166"/>
      <c r="E8" s="166"/>
      <c r="F8" s="166"/>
      <c r="G8" s="166"/>
      <c r="H8" s="167"/>
    </row>
    <row r="9" spans="1:10" ht="41.4" x14ac:dyDescent="0.25">
      <c r="A9" s="173" t="s">
        <v>36</v>
      </c>
      <c r="B9" s="174"/>
      <c r="C9" s="174"/>
      <c r="D9" s="175"/>
      <c r="E9" s="67" t="s">
        <v>64</v>
      </c>
      <c r="F9" s="68" t="s">
        <v>70</v>
      </c>
      <c r="G9" s="69" t="s">
        <v>106</v>
      </c>
      <c r="H9" s="70" t="s">
        <v>63</v>
      </c>
    </row>
    <row r="10" spans="1:10" ht="17.399999999999999" customHeight="1" x14ac:dyDescent="0.25">
      <c r="A10" s="176" t="s">
        <v>76</v>
      </c>
      <c r="B10" s="177"/>
      <c r="C10" s="177"/>
      <c r="D10" s="178"/>
      <c r="E10" s="24">
        <v>1</v>
      </c>
      <c r="F10" s="46">
        <v>2495.88</v>
      </c>
      <c r="G10" s="47">
        <f>F10*70.11%</f>
        <v>1749.8614679999998</v>
      </c>
      <c r="H10" s="46">
        <f>F10+G10</f>
        <v>4245.7414680000002</v>
      </c>
      <c r="J10" s="25"/>
    </row>
    <row r="11" spans="1:10" x14ac:dyDescent="0.25">
      <c r="A11" s="20"/>
      <c r="D11" s="21"/>
      <c r="H11" s="26"/>
    </row>
    <row r="12" spans="1:10" ht="16.95" customHeight="1" x14ac:dyDescent="0.25">
      <c r="A12" s="110" t="s">
        <v>37</v>
      </c>
      <c r="B12" s="111"/>
      <c r="C12" s="111"/>
      <c r="D12" s="112"/>
      <c r="E12" s="67" t="s">
        <v>64</v>
      </c>
      <c r="F12" s="110" t="s">
        <v>73</v>
      </c>
      <c r="G12" s="112"/>
      <c r="H12" s="71" t="s">
        <v>63</v>
      </c>
    </row>
    <row r="13" spans="1:10" ht="14.4" customHeight="1" x14ac:dyDescent="0.3">
      <c r="A13" s="113" t="s">
        <v>38</v>
      </c>
      <c r="B13" s="114"/>
      <c r="C13" s="114"/>
      <c r="D13" s="115"/>
      <c r="E13" s="27">
        <v>1</v>
      </c>
      <c r="F13" s="141">
        <v>144900</v>
      </c>
      <c r="G13" s="142"/>
      <c r="H13" s="138">
        <f>F16/12</f>
        <v>1449</v>
      </c>
      <c r="J13" s="75"/>
    </row>
    <row r="14" spans="1:10" ht="14.4" customHeight="1" x14ac:dyDescent="0.25">
      <c r="A14" s="113" t="s">
        <v>40</v>
      </c>
      <c r="B14" s="114"/>
      <c r="C14" s="114"/>
      <c r="D14" s="115"/>
      <c r="E14" s="44">
        <v>0.4</v>
      </c>
      <c r="F14" s="141">
        <f>F13*E14</f>
        <v>57960</v>
      </c>
      <c r="G14" s="142"/>
      <c r="H14" s="139"/>
    </row>
    <row r="15" spans="1:10" ht="14.4" customHeight="1" x14ac:dyDescent="0.25">
      <c r="A15" s="113" t="s">
        <v>93</v>
      </c>
      <c r="B15" s="114"/>
      <c r="C15" s="114"/>
      <c r="D15" s="115"/>
      <c r="E15" s="29">
        <v>1</v>
      </c>
      <c r="F15" s="143">
        <f>(F13-F14)</f>
        <v>86940</v>
      </c>
      <c r="G15" s="144"/>
      <c r="H15" s="139"/>
    </row>
    <row r="16" spans="1:10" ht="14.4" customHeight="1" x14ac:dyDescent="0.25">
      <c r="A16" s="114" t="s">
        <v>94</v>
      </c>
      <c r="B16" s="114"/>
      <c r="C16" s="114"/>
      <c r="D16" s="115"/>
      <c r="E16" s="44">
        <v>0.2</v>
      </c>
      <c r="F16" s="141">
        <f>F15*E16</f>
        <v>17388</v>
      </c>
      <c r="G16" s="142"/>
      <c r="H16" s="139"/>
    </row>
    <row r="17" spans="1:10" x14ac:dyDescent="0.25">
      <c r="A17" s="31"/>
      <c r="B17" s="32"/>
      <c r="C17" s="32"/>
      <c r="D17" s="32"/>
      <c r="E17" s="32"/>
      <c r="F17" s="32"/>
      <c r="G17" s="33"/>
      <c r="H17" s="34"/>
    </row>
    <row r="18" spans="1:10" ht="17.399999999999999" customHeight="1" x14ac:dyDescent="0.25">
      <c r="A18" s="110" t="s">
        <v>56</v>
      </c>
      <c r="B18" s="111"/>
      <c r="C18" s="111"/>
      <c r="D18" s="112"/>
      <c r="E18" s="67" t="s">
        <v>82</v>
      </c>
      <c r="F18" s="110" t="s">
        <v>57</v>
      </c>
      <c r="G18" s="112"/>
      <c r="H18" s="71" t="s">
        <v>58</v>
      </c>
    </row>
    <row r="19" spans="1:10" ht="19.2" customHeight="1" x14ac:dyDescent="0.25">
      <c r="A19" s="113" t="s">
        <v>92</v>
      </c>
      <c r="B19" s="114"/>
      <c r="C19" s="114"/>
      <c r="D19" s="115"/>
      <c r="E19" s="43">
        <v>0.06</v>
      </c>
      <c r="F19" s="141">
        <f>F13</f>
        <v>144900</v>
      </c>
      <c r="G19" s="142"/>
      <c r="H19" s="46">
        <f>(F19*E19)/12</f>
        <v>724.5</v>
      </c>
    </row>
    <row r="20" spans="1:10" x14ac:dyDescent="0.25">
      <c r="A20" s="31"/>
      <c r="B20" s="32"/>
      <c r="C20" s="32"/>
      <c r="D20" s="32"/>
      <c r="E20" s="32"/>
      <c r="F20" s="32"/>
      <c r="G20" s="32"/>
      <c r="H20" s="34"/>
    </row>
    <row r="21" spans="1:10" ht="19.2" customHeight="1" x14ac:dyDescent="0.25">
      <c r="A21" s="110" t="s">
        <v>41</v>
      </c>
      <c r="B21" s="111"/>
      <c r="C21" s="111"/>
      <c r="D21" s="111"/>
      <c r="E21" s="112"/>
      <c r="F21" s="110" t="s">
        <v>73</v>
      </c>
      <c r="G21" s="112"/>
      <c r="H21" s="71" t="s">
        <v>58</v>
      </c>
    </row>
    <row r="22" spans="1:10" ht="14.4" customHeight="1" x14ac:dyDescent="0.25">
      <c r="A22" s="113" t="s">
        <v>77</v>
      </c>
      <c r="B22" s="114"/>
      <c r="C22" s="114"/>
      <c r="D22" s="114"/>
      <c r="E22" s="115"/>
      <c r="F22" s="141">
        <f>F19*1%</f>
        <v>1449</v>
      </c>
      <c r="G22" s="142"/>
      <c r="H22" s="138">
        <f>SUM(F22+F23+F24+F25)/12</f>
        <v>372.80083333333329</v>
      </c>
    </row>
    <row r="23" spans="1:10" ht="14.4" customHeight="1" x14ac:dyDescent="0.25">
      <c r="A23" s="113" t="s">
        <v>78</v>
      </c>
      <c r="B23" s="114"/>
      <c r="C23" s="114"/>
      <c r="D23" s="114"/>
      <c r="E23" s="115"/>
      <c r="F23" s="141">
        <v>126.61</v>
      </c>
      <c r="G23" s="142"/>
      <c r="H23" s="139"/>
    </row>
    <row r="24" spans="1:10" ht="14.4" customHeight="1" x14ac:dyDescent="0.25">
      <c r="A24" s="113" t="s">
        <v>79</v>
      </c>
      <c r="B24" s="114"/>
      <c r="C24" s="114"/>
      <c r="D24" s="114"/>
      <c r="E24" s="115"/>
      <c r="F24" s="145">
        <v>0</v>
      </c>
      <c r="G24" s="146"/>
      <c r="H24" s="139"/>
    </row>
    <row r="25" spans="1:10" ht="13.95" customHeight="1" x14ac:dyDescent="0.25">
      <c r="A25" s="126" t="s">
        <v>72</v>
      </c>
      <c r="B25" s="127"/>
      <c r="C25" s="127"/>
      <c r="D25" s="127"/>
      <c r="E25" s="128"/>
      <c r="F25" s="141">
        <f>F13*2%</f>
        <v>2898</v>
      </c>
      <c r="G25" s="142"/>
      <c r="H25" s="140"/>
      <c r="J25" s="76"/>
    </row>
    <row r="26" spans="1:10" x14ac:dyDescent="0.25">
      <c r="A26" s="31"/>
      <c r="B26" s="35"/>
      <c r="C26" s="35"/>
      <c r="D26" s="35"/>
      <c r="E26" s="30"/>
      <c r="F26" s="36"/>
      <c r="G26" s="37"/>
      <c r="H26" s="34"/>
    </row>
    <row r="27" spans="1:10" ht="16.2" customHeight="1" x14ac:dyDescent="0.25">
      <c r="A27" s="110" t="s">
        <v>42</v>
      </c>
      <c r="B27" s="111"/>
      <c r="C27" s="111"/>
      <c r="D27" s="111"/>
      <c r="E27" s="111"/>
      <c r="F27" s="111"/>
      <c r="G27" s="112"/>
      <c r="H27" s="72">
        <f>H10+H13+H19+H22</f>
        <v>6792.0423013333339</v>
      </c>
    </row>
    <row r="28" spans="1:10" x14ac:dyDescent="0.25">
      <c r="A28" s="30"/>
      <c r="B28" s="35"/>
      <c r="C28" s="35"/>
      <c r="D28" s="35"/>
      <c r="E28" s="35"/>
      <c r="F28" s="35"/>
      <c r="G28" s="35"/>
      <c r="H28" s="38"/>
    </row>
    <row r="29" spans="1:10" ht="21.6" customHeight="1" x14ac:dyDescent="0.25">
      <c r="A29" s="151" t="s">
        <v>81</v>
      </c>
      <c r="B29" s="151"/>
      <c r="C29" s="151"/>
      <c r="D29" s="151"/>
      <c r="E29" s="151"/>
      <c r="F29" s="151"/>
      <c r="G29" s="151"/>
      <c r="H29" s="151"/>
    </row>
    <row r="30" spans="1:10" ht="19.2" customHeight="1" x14ac:dyDescent="0.25">
      <c r="A30" s="110" t="s">
        <v>43</v>
      </c>
      <c r="B30" s="111"/>
      <c r="C30" s="111"/>
      <c r="D30" s="112"/>
      <c r="E30" s="67" t="s">
        <v>64</v>
      </c>
      <c r="F30" s="67" t="s">
        <v>61</v>
      </c>
      <c r="G30" s="67" t="s">
        <v>65</v>
      </c>
      <c r="H30" s="73" t="s">
        <v>63</v>
      </c>
    </row>
    <row r="31" spans="1:10" ht="14.4" customHeight="1" x14ac:dyDescent="0.25">
      <c r="A31" s="113" t="s">
        <v>44</v>
      </c>
      <c r="B31" s="114"/>
      <c r="C31" s="114"/>
      <c r="D31" s="115"/>
      <c r="E31" s="27">
        <v>10</v>
      </c>
      <c r="F31" s="28">
        <v>0</v>
      </c>
      <c r="G31" s="28">
        <f>F31/E31</f>
        <v>0</v>
      </c>
      <c r="H31" s="138">
        <f>G32</f>
        <v>0</v>
      </c>
    </row>
    <row r="32" spans="1:10" ht="14.4" customHeight="1" x14ac:dyDescent="0.25">
      <c r="A32" s="113" t="s">
        <v>45</v>
      </c>
      <c r="B32" s="114"/>
      <c r="C32" s="114"/>
      <c r="D32" s="115"/>
      <c r="E32" s="53">
        <f>D7</f>
        <v>0</v>
      </c>
      <c r="F32" s="28">
        <f>G31</f>
        <v>0</v>
      </c>
      <c r="G32" s="46">
        <f>E32*F32</f>
        <v>0</v>
      </c>
      <c r="H32" s="140"/>
    </row>
    <row r="33" spans="1:10" x14ac:dyDescent="0.25">
      <c r="A33" s="30"/>
      <c r="B33" s="35"/>
      <c r="C33" s="35"/>
      <c r="D33" s="35"/>
      <c r="E33" s="39"/>
      <c r="F33" s="33"/>
      <c r="G33" s="38"/>
      <c r="H33" s="33"/>
    </row>
    <row r="34" spans="1:10" ht="19.2" customHeight="1" x14ac:dyDescent="0.3">
      <c r="A34" s="110" t="s">
        <v>46</v>
      </c>
      <c r="B34" s="111"/>
      <c r="C34" s="111"/>
      <c r="D34" s="112"/>
      <c r="E34" s="67" t="s">
        <v>64</v>
      </c>
      <c r="F34" s="110" t="s">
        <v>73</v>
      </c>
      <c r="G34" s="112"/>
      <c r="H34" s="73" t="s">
        <v>63</v>
      </c>
      <c r="J34" s="75"/>
    </row>
    <row r="35" spans="1:10" ht="14.4" customHeight="1" x14ac:dyDescent="0.25">
      <c r="A35" s="113" t="s">
        <v>47</v>
      </c>
      <c r="B35" s="114"/>
      <c r="C35" s="114"/>
      <c r="D35" s="115"/>
      <c r="E35" s="40" t="s">
        <v>39</v>
      </c>
      <c r="F35" s="158">
        <v>32.619999999999997</v>
      </c>
      <c r="G35" s="159"/>
      <c r="H35" s="147">
        <f>(F35*F37)/F36*F38</f>
        <v>3.5229599999999999</v>
      </c>
    </row>
    <row r="36" spans="1:10" ht="14.4" customHeight="1" x14ac:dyDescent="0.25">
      <c r="A36" s="113" t="s">
        <v>48</v>
      </c>
      <c r="B36" s="114"/>
      <c r="C36" s="114"/>
      <c r="D36" s="115"/>
      <c r="E36" s="40"/>
      <c r="F36" s="160">
        <v>10000</v>
      </c>
      <c r="G36" s="161"/>
      <c r="H36" s="147"/>
    </row>
    <row r="37" spans="1:10" ht="14.4" customHeight="1" x14ac:dyDescent="0.25">
      <c r="A37" s="61" t="s">
        <v>74</v>
      </c>
      <c r="B37" s="62"/>
      <c r="C37" s="62"/>
      <c r="D37" s="63"/>
      <c r="E37" s="40"/>
      <c r="F37" s="158">
        <v>9</v>
      </c>
      <c r="G37" s="159"/>
      <c r="H37" s="147"/>
    </row>
    <row r="38" spans="1:10" ht="14.4" customHeight="1" x14ac:dyDescent="0.25">
      <c r="A38" s="113" t="s">
        <v>88</v>
      </c>
      <c r="B38" s="114"/>
      <c r="C38" s="114"/>
      <c r="D38" s="115"/>
      <c r="E38" s="40"/>
      <c r="F38" s="160">
        <f>E7</f>
        <v>120</v>
      </c>
      <c r="G38" s="161"/>
      <c r="H38" s="147"/>
    </row>
    <row r="39" spans="1:10" x14ac:dyDescent="0.25">
      <c r="A39" s="30"/>
      <c r="B39" s="114"/>
      <c r="C39" s="114"/>
      <c r="D39" s="114"/>
      <c r="E39" s="39"/>
      <c r="F39" s="33"/>
      <c r="G39" s="38"/>
      <c r="H39" s="33"/>
    </row>
    <row r="40" spans="1:10" ht="18.600000000000001" customHeight="1" x14ac:dyDescent="0.25">
      <c r="A40" s="110" t="s">
        <v>50</v>
      </c>
      <c r="B40" s="111"/>
      <c r="C40" s="111"/>
      <c r="D40" s="112"/>
      <c r="E40" s="67" t="s">
        <v>85</v>
      </c>
      <c r="F40" s="110" t="s">
        <v>73</v>
      </c>
      <c r="G40" s="112"/>
      <c r="H40" s="73" t="s">
        <v>63</v>
      </c>
    </row>
    <row r="41" spans="1:10" ht="14.4" customHeight="1" x14ac:dyDescent="0.25">
      <c r="A41" s="123" t="s">
        <v>83</v>
      </c>
      <c r="B41" s="124"/>
      <c r="C41" s="124"/>
      <c r="D41" s="125"/>
      <c r="E41" s="64" t="s">
        <v>39</v>
      </c>
      <c r="F41" s="131">
        <v>1186.0999999999999</v>
      </c>
      <c r="G41" s="132"/>
      <c r="H41" s="152">
        <f>(F43*F41)/F42*F44</f>
        <v>21.349799999999998</v>
      </c>
    </row>
    <row r="42" spans="1:10" ht="14.4" customHeight="1" x14ac:dyDescent="0.25">
      <c r="A42" s="123" t="s">
        <v>84</v>
      </c>
      <c r="B42" s="124"/>
      <c r="C42" s="124"/>
      <c r="D42" s="125"/>
      <c r="E42" s="66" t="s">
        <v>49</v>
      </c>
      <c r="F42" s="133">
        <v>40000</v>
      </c>
      <c r="G42" s="134"/>
      <c r="H42" s="153"/>
    </row>
    <row r="43" spans="1:10" ht="14.4" customHeight="1" x14ac:dyDescent="0.25">
      <c r="A43" s="123" t="s">
        <v>86</v>
      </c>
      <c r="B43" s="124"/>
      <c r="C43" s="124"/>
      <c r="D43" s="125"/>
      <c r="E43" s="65" t="s">
        <v>87</v>
      </c>
      <c r="F43" s="133">
        <v>6</v>
      </c>
      <c r="G43" s="134"/>
      <c r="H43" s="153"/>
    </row>
    <row r="44" spans="1:10" ht="14.4" customHeight="1" x14ac:dyDescent="0.25">
      <c r="A44" s="123" t="s">
        <v>88</v>
      </c>
      <c r="B44" s="124"/>
      <c r="C44" s="124"/>
      <c r="D44" s="125"/>
      <c r="E44" s="65"/>
      <c r="F44" s="133">
        <f>E7</f>
        <v>120</v>
      </c>
      <c r="G44" s="134"/>
      <c r="H44" s="154"/>
    </row>
    <row r="45" spans="1:10" x14ac:dyDescent="0.25">
      <c r="A45" s="49"/>
      <c r="B45" s="50"/>
      <c r="C45" s="50"/>
      <c r="D45" s="50"/>
      <c r="E45" s="51"/>
      <c r="F45" s="50"/>
      <c r="G45" s="50"/>
      <c r="H45" s="52"/>
    </row>
    <row r="46" spans="1:10" ht="17.399999999999999" customHeight="1" x14ac:dyDescent="0.25">
      <c r="A46" s="110" t="s">
        <v>51</v>
      </c>
      <c r="B46" s="111"/>
      <c r="C46" s="111"/>
      <c r="D46" s="112"/>
      <c r="E46" s="67" t="s">
        <v>64</v>
      </c>
      <c r="F46" s="67" t="s">
        <v>57</v>
      </c>
      <c r="G46" s="67" t="s">
        <v>60</v>
      </c>
      <c r="H46" s="73" t="s">
        <v>63</v>
      </c>
    </row>
    <row r="47" spans="1:10" ht="14.4" customHeight="1" x14ac:dyDescent="0.25">
      <c r="A47" s="113" t="s">
        <v>59</v>
      </c>
      <c r="B47" s="114"/>
      <c r="C47" s="114"/>
      <c r="D47" s="115"/>
      <c r="E47" s="43">
        <v>0.02</v>
      </c>
      <c r="F47" s="46">
        <f>F13</f>
        <v>144900</v>
      </c>
      <c r="G47" s="46">
        <f>F47*E47</f>
        <v>2898</v>
      </c>
      <c r="H47" s="46">
        <f>G47</f>
        <v>2898</v>
      </c>
      <c r="I47" s="45"/>
    </row>
    <row r="48" spans="1:10" x14ac:dyDescent="0.25">
      <c r="A48" s="31"/>
      <c r="B48" s="32"/>
      <c r="C48" s="32"/>
      <c r="D48" s="32"/>
      <c r="E48" s="32"/>
      <c r="F48" s="32"/>
      <c r="G48" s="32"/>
      <c r="H48" s="34"/>
    </row>
    <row r="49" spans="1:8" ht="16.2" customHeight="1" x14ac:dyDescent="0.25">
      <c r="A49" s="135" t="s">
        <v>71</v>
      </c>
      <c r="B49" s="136"/>
      <c r="C49" s="136"/>
      <c r="D49" s="137"/>
      <c r="E49" s="67" t="s">
        <v>64</v>
      </c>
      <c r="F49" s="110" t="s">
        <v>62</v>
      </c>
      <c r="G49" s="112"/>
      <c r="H49" s="73" t="s">
        <v>63</v>
      </c>
    </row>
    <row r="50" spans="1:8" ht="14.4" customHeight="1" x14ac:dyDescent="0.25">
      <c r="A50" s="155" t="s">
        <v>75</v>
      </c>
      <c r="B50" s="156"/>
      <c r="C50" s="156"/>
      <c r="D50" s="157"/>
      <c r="E50" s="41">
        <v>2</v>
      </c>
      <c r="F50" s="129">
        <v>209</v>
      </c>
      <c r="G50" s="130"/>
      <c r="H50" s="48">
        <f>F50*E50</f>
        <v>418</v>
      </c>
    </row>
    <row r="51" spans="1:8" x14ac:dyDescent="0.25">
      <c r="A51" s="20"/>
      <c r="D51" s="21"/>
    </row>
    <row r="52" spans="1:8" ht="15.6" customHeight="1" x14ac:dyDescent="0.25">
      <c r="A52" s="110" t="s">
        <v>52</v>
      </c>
      <c r="B52" s="111"/>
      <c r="C52" s="111"/>
      <c r="D52" s="111"/>
      <c r="E52" s="111"/>
      <c r="F52" s="111"/>
      <c r="G52" s="112"/>
      <c r="H52" s="72">
        <f>SUM(H31+H35+H41+H47+H50)</f>
        <v>3340.8727600000002</v>
      </c>
    </row>
    <row r="53" spans="1:8" x14ac:dyDescent="0.25">
      <c r="A53" s="31"/>
      <c r="B53" s="32"/>
      <c r="C53" s="32"/>
      <c r="D53" s="32"/>
      <c r="E53" s="30"/>
      <c r="F53" s="30"/>
      <c r="G53" s="30"/>
      <c r="H53" s="34"/>
    </row>
    <row r="54" spans="1:8" ht="17.399999999999999" customHeight="1" x14ac:dyDescent="0.25">
      <c r="A54" s="148" t="s">
        <v>89</v>
      </c>
      <c r="B54" s="149"/>
      <c r="C54" s="149"/>
      <c r="D54" s="149"/>
      <c r="E54" s="149"/>
      <c r="F54" s="149"/>
      <c r="G54" s="149"/>
      <c r="H54" s="150"/>
    </row>
    <row r="55" spans="1:8" ht="37.950000000000003" customHeight="1" x14ac:dyDescent="0.25">
      <c r="A55" s="110" t="s">
        <v>69</v>
      </c>
      <c r="B55" s="111"/>
      <c r="C55" s="111"/>
      <c r="D55" s="111"/>
      <c r="E55" s="112"/>
      <c r="F55" s="68" t="s">
        <v>66</v>
      </c>
      <c r="G55" s="68" t="s">
        <v>67</v>
      </c>
      <c r="H55" s="74" t="s">
        <v>68</v>
      </c>
    </row>
    <row r="56" spans="1:8" ht="14.4" customHeight="1" x14ac:dyDescent="0.25">
      <c r="A56" s="113" t="s">
        <v>90</v>
      </c>
      <c r="B56" s="114"/>
      <c r="C56" s="114"/>
      <c r="D56" s="114"/>
      <c r="E56" s="115"/>
      <c r="F56" s="46">
        <f>H27</f>
        <v>6792.0423013333339</v>
      </c>
      <c r="G56" s="46">
        <f>H52</f>
        <v>3340.8727600000002</v>
      </c>
      <c r="H56" s="46">
        <f>SUM(F56:G56)</f>
        <v>10132.915061333333</v>
      </c>
    </row>
    <row r="57" spans="1:8" ht="14.4" customHeight="1" x14ac:dyDescent="0.25">
      <c r="A57" s="116" t="s">
        <v>53</v>
      </c>
      <c r="B57" s="116"/>
      <c r="C57" s="116"/>
      <c r="D57" s="116"/>
      <c r="E57" s="116"/>
      <c r="F57" s="117">
        <f>BDI!D20</f>
        <v>0.23713015980295582</v>
      </c>
      <c r="G57" s="118"/>
      <c r="H57" s="119"/>
    </row>
    <row r="58" spans="1:8" x14ac:dyDescent="0.25">
      <c r="A58" s="120" t="s">
        <v>91</v>
      </c>
      <c r="B58" s="120"/>
      <c r="C58" s="120"/>
      <c r="D58" s="120"/>
      <c r="E58" s="120"/>
      <c r="F58" s="121">
        <f>H56*(1+F57)</f>
        <v>12535.734829097084</v>
      </c>
      <c r="G58" s="122"/>
      <c r="H58" s="122"/>
    </row>
  </sheetData>
  <mergeCells count="81">
    <mergeCell ref="A9:D9"/>
    <mergeCell ref="A2:H2"/>
    <mergeCell ref="A3:H3"/>
    <mergeCell ref="A4:D4"/>
    <mergeCell ref="E4:H4"/>
    <mergeCell ref="A5:D5"/>
    <mergeCell ref="E5:H5"/>
    <mergeCell ref="A6:D6"/>
    <mergeCell ref="E6:H6"/>
    <mergeCell ref="A7:D7"/>
    <mergeCell ref="E7:H7"/>
    <mergeCell ref="A8:H8"/>
    <mergeCell ref="H13:H16"/>
    <mergeCell ref="A14:D14"/>
    <mergeCell ref="F14:G14"/>
    <mergeCell ref="A15:D15"/>
    <mergeCell ref="F15:G15"/>
    <mergeCell ref="A16:D16"/>
    <mergeCell ref="F16:G16"/>
    <mergeCell ref="A10:D10"/>
    <mergeCell ref="A12:D12"/>
    <mergeCell ref="F12:G12"/>
    <mergeCell ref="A13:D13"/>
    <mergeCell ref="F13:G13"/>
    <mergeCell ref="A18:D18"/>
    <mergeCell ref="F18:G18"/>
    <mergeCell ref="A19:D19"/>
    <mergeCell ref="F19:G19"/>
    <mergeCell ref="A21:E21"/>
    <mergeCell ref="F21:G21"/>
    <mergeCell ref="A22:E22"/>
    <mergeCell ref="F22:G22"/>
    <mergeCell ref="H22:H25"/>
    <mergeCell ref="A23:E23"/>
    <mergeCell ref="F23:G23"/>
    <mergeCell ref="A24:E24"/>
    <mergeCell ref="F24:G24"/>
    <mergeCell ref="A25:E25"/>
    <mergeCell ref="F25:G25"/>
    <mergeCell ref="A27:G27"/>
    <mergeCell ref="A29:H29"/>
    <mergeCell ref="A30:D30"/>
    <mergeCell ref="A31:D31"/>
    <mergeCell ref="H31:H32"/>
    <mergeCell ref="A32:D32"/>
    <mergeCell ref="A40:D40"/>
    <mergeCell ref="F40:G40"/>
    <mergeCell ref="A41:D41"/>
    <mergeCell ref="F41:G41"/>
    <mergeCell ref="H35:H38"/>
    <mergeCell ref="A36:D36"/>
    <mergeCell ref="F36:G36"/>
    <mergeCell ref="F37:G37"/>
    <mergeCell ref="A38:D38"/>
    <mergeCell ref="F38:G38"/>
    <mergeCell ref="A34:D34"/>
    <mergeCell ref="F34:G34"/>
    <mergeCell ref="A35:D35"/>
    <mergeCell ref="F35:G35"/>
    <mergeCell ref="B39:D39"/>
    <mergeCell ref="H41:H44"/>
    <mergeCell ref="A42:D42"/>
    <mergeCell ref="F42:G42"/>
    <mergeCell ref="A43:D43"/>
    <mergeCell ref="F43:G43"/>
    <mergeCell ref="A50:D50"/>
    <mergeCell ref="F50:G50"/>
    <mergeCell ref="A52:G52"/>
    <mergeCell ref="A54:H54"/>
    <mergeCell ref="A55:E55"/>
    <mergeCell ref="A44:D44"/>
    <mergeCell ref="F44:G44"/>
    <mergeCell ref="A46:D46"/>
    <mergeCell ref="A47:D47"/>
    <mergeCell ref="A49:D49"/>
    <mergeCell ref="F49:G49"/>
    <mergeCell ref="A57:E57"/>
    <mergeCell ref="F57:H57"/>
    <mergeCell ref="A58:E58"/>
    <mergeCell ref="F58:H58"/>
    <mergeCell ref="A56:E56"/>
  </mergeCells>
  <printOptions horizontalCentered="1"/>
  <pageMargins left="0.51181102362204722" right="0.31496062992125984" top="0.78740157480314965" bottom="0.39370078740157483" header="0.31496062992125984" footer="0.31496062992125984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8"/>
  <sheetViews>
    <sheetView topLeftCell="A35" zoomScale="93" zoomScaleNormal="93" workbookViewId="0">
      <selection activeCell="A2" sqref="A2:H58"/>
    </sheetView>
  </sheetViews>
  <sheetFormatPr defaultColWidth="9.109375" defaultRowHeight="13.8" x14ac:dyDescent="0.25"/>
  <cols>
    <col min="1" max="1" width="9.109375" style="21"/>
    <col min="2" max="2" width="13.109375" style="21" customWidth="1"/>
    <col min="3" max="3" width="14.33203125" style="21" customWidth="1"/>
    <col min="4" max="4" width="17.33203125" style="20" customWidth="1"/>
    <col min="5" max="5" width="11" style="21" customWidth="1"/>
    <col min="6" max="6" width="17.88671875" style="21" customWidth="1"/>
    <col min="7" max="7" width="17" style="21" customWidth="1"/>
    <col min="8" max="8" width="17.33203125" style="21" bestFit="1" customWidth="1"/>
    <col min="9" max="9" width="9.109375" style="22"/>
    <col min="10" max="10" width="14.44140625" style="22" bestFit="1" customWidth="1"/>
    <col min="11" max="16384" width="9.109375" style="22"/>
  </cols>
  <sheetData>
    <row r="1" spans="1:10" ht="13.95" customHeight="1" thickBot="1" x14ac:dyDescent="0.3">
      <c r="A1" s="23"/>
      <c r="B1" s="23"/>
      <c r="C1" s="23"/>
      <c r="D1" s="23"/>
      <c r="E1" s="23"/>
      <c r="F1" s="23"/>
      <c r="G1" s="23"/>
      <c r="H1" s="23"/>
    </row>
    <row r="2" spans="1:10" ht="25.95" customHeight="1" x14ac:dyDescent="0.25">
      <c r="A2" s="162" t="s">
        <v>54</v>
      </c>
      <c r="B2" s="163"/>
      <c r="C2" s="163"/>
      <c r="D2" s="163"/>
      <c r="E2" s="163"/>
      <c r="F2" s="163"/>
      <c r="G2" s="163"/>
      <c r="H2" s="164"/>
    </row>
    <row r="3" spans="1:10" ht="16.2" customHeight="1" x14ac:dyDescent="0.25">
      <c r="A3" s="168" t="s">
        <v>121</v>
      </c>
      <c r="B3" s="168"/>
      <c r="C3" s="168"/>
      <c r="D3" s="168"/>
      <c r="E3" s="168"/>
      <c r="F3" s="168"/>
      <c r="G3" s="168"/>
      <c r="H3" s="168"/>
    </row>
    <row r="4" spans="1:10" ht="18" customHeight="1" x14ac:dyDescent="0.25">
      <c r="A4" s="169" t="s">
        <v>95</v>
      </c>
      <c r="B4" s="169"/>
      <c r="C4" s="169"/>
      <c r="D4" s="169"/>
      <c r="E4" s="171" t="s">
        <v>108</v>
      </c>
      <c r="F4" s="171"/>
      <c r="G4" s="171"/>
      <c r="H4" s="171"/>
    </row>
    <row r="5" spans="1:10" ht="18.600000000000001" customHeight="1" x14ac:dyDescent="0.25">
      <c r="A5" s="170" t="s">
        <v>96</v>
      </c>
      <c r="B5" s="170"/>
      <c r="C5" s="170"/>
      <c r="D5" s="170"/>
      <c r="E5" s="171" t="s">
        <v>109</v>
      </c>
      <c r="F5" s="171"/>
      <c r="G5" s="171"/>
      <c r="H5" s="171"/>
    </row>
    <row r="6" spans="1:10" ht="19.2" customHeight="1" x14ac:dyDescent="0.25">
      <c r="A6" s="169" t="s">
        <v>97</v>
      </c>
      <c r="B6" s="169"/>
      <c r="C6" s="169"/>
      <c r="D6" s="169"/>
      <c r="E6" s="171">
        <v>30</v>
      </c>
      <c r="F6" s="171"/>
      <c r="G6" s="171"/>
      <c r="H6" s="171"/>
    </row>
    <row r="7" spans="1:10" ht="19.95" customHeight="1" x14ac:dyDescent="0.25">
      <c r="A7" s="169" t="s">
        <v>98</v>
      </c>
      <c r="B7" s="169"/>
      <c r="C7" s="169"/>
      <c r="D7" s="169"/>
      <c r="E7" s="172">
        <v>200</v>
      </c>
      <c r="F7" s="172"/>
      <c r="G7" s="172"/>
      <c r="H7" s="172"/>
    </row>
    <row r="8" spans="1:10" ht="18" customHeight="1" thickBot="1" x14ac:dyDescent="0.3">
      <c r="A8" s="165" t="s">
        <v>80</v>
      </c>
      <c r="B8" s="166"/>
      <c r="C8" s="166"/>
      <c r="D8" s="166"/>
      <c r="E8" s="166"/>
      <c r="F8" s="166"/>
      <c r="G8" s="166"/>
      <c r="H8" s="167"/>
    </row>
    <row r="9" spans="1:10" ht="41.4" x14ac:dyDescent="0.25">
      <c r="A9" s="173" t="s">
        <v>36</v>
      </c>
      <c r="B9" s="174"/>
      <c r="C9" s="174"/>
      <c r="D9" s="175"/>
      <c r="E9" s="67" t="s">
        <v>64</v>
      </c>
      <c r="F9" s="68" t="s">
        <v>70</v>
      </c>
      <c r="G9" s="69" t="s">
        <v>106</v>
      </c>
      <c r="H9" s="70" t="s">
        <v>63</v>
      </c>
    </row>
    <row r="10" spans="1:10" ht="17.399999999999999" customHeight="1" x14ac:dyDescent="0.25">
      <c r="A10" s="176" t="s">
        <v>76</v>
      </c>
      <c r="B10" s="177"/>
      <c r="C10" s="177"/>
      <c r="D10" s="178"/>
      <c r="E10" s="24">
        <v>1</v>
      </c>
      <c r="F10" s="46">
        <v>2495.88</v>
      </c>
      <c r="G10" s="47">
        <f>F10*70.11%</f>
        <v>1749.8614679999998</v>
      </c>
      <c r="H10" s="46">
        <f>F10+G10</f>
        <v>4245.7414680000002</v>
      </c>
      <c r="J10" s="25"/>
    </row>
    <row r="11" spans="1:10" x14ac:dyDescent="0.25">
      <c r="A11" s="20"/>
      <c r="D11" s="21"/>
      <c r="H11" s="26"/>
    </row>
    <row r="12" spans="1:10" ht="16.95" customHeight="1" x14ac:dyDescent="0.25">
      <c r="A12" s="110" t="s">
        <v>37</v>
      </c>
      <c r="B12" s="111"/>
      <c r="C12" s="111"/>
      <c r="D12" s="112"/>
      <c r="E12" s="67" t="s">
        <v>64</v>
      </c>
      <c r="F12" s="110" t="s">
        <v>73</v>
      </c>
      <c r="G12" s="112"/>
      <c r="H12" s="71" t="s">
        <v>63</v>
      </c>
    </row>
    <row r="13" spans="1:10" ht="14.4" customHeight="1" x14ac:dyDescent="0.3">
      <c r="A13" s="113" t="s">
        <v>38</v>
      </c>
      <c r="B13" s="114"/>
      <c r="C13" s="114"/>
      <c r="D13" s="115"/>
      <c r="E13" s="27">
        <v>1</v>
      </c>
      <c r="F13" s="141">
        <v>129000</v>
      </c>
      <c r="G13" s="142"/>
      <c r="H13" s="147">
        <f>F16/12</f>
        <v>1290</v>
      </c>
      <c r="J13" s="75"/>
    </row>
    <row r="14" spans="1:10" ht="14.4" customHeight="1" x14ac:dyDescent="0.25">
      <c r="A14" s="113" t="s">
        <v>40</v>
      </c>
      <c r="B14" s="114"/>
      <c r="C14" s="114"/>
      <c r="D14" s="115"/>
      <c r="E14" s="44">
        <v>0.4</v>
      </c>
      <c r="F14" s="141">
        <f>F13*E14</f>
        <v>51600</v>
      </c>
      <c r="G14" s="142"/>
      <c r="H14" s="147"/>
    </row>
    <row r="15" spans="1:10" ht="14.4" customHeight="1" x14ac:dyDescent="0.25">
      <c r="A15" s="113" t="s">
        <v>93</v>
      </c>
      <c r="B15" s="114"/>
      <c r="C15" s="114"/>
      <c r="D15" s="115"/>
      <c r="E15" s="29">
        <v>1</v>
      </c>
      <c r="F15" s="143">
        <f>(F13-F14)</f>
        <v>77400</v>
      </c>
      <c r="G15" s="144"/>
      <c r="H15" s="147"/>
    </row>
    <row r="16" spans="1:10" ht="14.4" customHeight="1" x14ac:dyDescent="0.25">
      <c r="A16" s="114" t="s">
        <v>94</v>
      </c>
      <c r="B16" s="114"/>
      <c r="C16" s="114"/>
      <c r="D16" s="115"/>
      <c r="E16" s="44">
        <v>0.2</v>
      </c>
      <c r="F16" s="141">
        <f>F15*E16</f>
        <v>15480</v>
      </c>
      <c r="G16" s="142"/>
      <c r="H16" s="147"/>
    </row>
    <row r="17" spans="1:10" x14ac:dyDescent="0.25">
      <c r="A17" s="31"/>
      <c r="B17" s="32"/>
      <c r="C17" s="32"/>
      <c r="D17" s="32"/>
      <c r="E17" s="32"/>
      <c r="F17" s="32"/>
      <c r="G17" s="33"/>
      <c r="H17" s="34"/>
    </row>
    <row r="18" spans="1:10" ht="17.399999999999999" customHeight="1" x14ac:dyDescent="0.25">
      <c r="A18" s="110" t="s">
        <v>56</v>
      </c>
      <c r="B18" s="111"/>
      <c r="C18" s="111"/>
      <c r="D18" s="112"/>
      <c r="E18" s="67" t="s">
        <v>82</v>
      </c>
      <c r="F18" s="110" t="s">
        <v>57</v>
      </c>
      <c r="G18" s="112"/>
      <c r="H18" s="71" t="s">
        <v>58</v>
      </c>
    </row>
    <row r="19" spans="1:10" ht="19.2" customHeight="1" x14ac:dyDescent="0.25">
      <c r="A19" s="113" t="s">
        <v>92</v>
      </c>
      <c r="B19" s="114"/>
      <c r="C19" s="114"/>
      <c r="D19" s="115"/>
      <c r="E19" s="43">
        <v>0.06</v>
      </c>
      <c r="F19" s="141">
        <f>F13</f>
        <v>129000</v>
      </c>
      <c r="G19" s="142"/>
      <c r="H19" s="46">
        <f>(F19*E19)/12</f>
        <v>645</v>
      </c>
    </row>
    <row r="20" spans="1:10" x14ac:dyDescent="0.25">
      <c r="A20" s="31"/>
      <c r="B20" s="32"/>
      <c r="C20" s="32"/>
      <c r="D20" s="32"/>
      <c r="E20" s="32"/>
      <c r="F20" s="32"/>
      <c r="G20" s="32"/>
      <c r="H20" s="34"/>
    </row>
    <row r="21" spans="1:10" ht="19.2" customHeight="1" x14ac:dyDescent="0.25">
      <c r="A21" s="110" t="s">
        <v>41</v>
      </c>
      <c r="B21" s="111"/>
      <c r="C21" s="111"/>
      <c r="D21" s="111"/>
      <c r="E21" s="112"/>
      <c r="F21" s="110" t="s">
        <v>73</v>
      </c>
      <c r="G21" s="112"/>
      <c r="H21" s="71" t="s">
        <v>58</v>
      </c>
    </row>
    <row r="22" spans="1:10" ht="14.4" customHeight="1" x14ac:dyDescent="0.25">
      <c r="A22" s="113" t="s">
        <v>77</v>
      </c>
      <c r="B22" s="114"/>
      <c r="C22" s="114"/>
      <c r="D22" s="114"/>
      <c r="E22" s="115"/>
      <c r="F22" s="141">
        <f>F19*1%</f>
        <v>1290</v>
      </c>
      <c r="G22" s="142"/>
      <c r="H22" s="138">
        <f>SUM(F22+F23+F24+F25)/12</f>
        <v>333.05083333333329</v>
      </c>
    </row>
    <row r="23" spans="1:10" ht="14.4" customHeight="1" x14ac:dyDescent="0.25">
      <c r="A23" s="113" t="s">
        <v>78</v>
      </c>
      <c r="B23" s="114"/>
      <c r="C23" s="114"/>
      <c r="D23" s="114"/>
      <c r="E23" s="115"/>
      <c r="F23" s="141">
        <v>126.61</v>
      </c>
      <c r="G23" s="142"/>
      <c r="H23" s="139"/>
    </row>
    <row r="24" spans="1:10" ht="14.4" customHeight="1" x14ac:dyDescent="0.25">
      <c r="A24" s="113" t="s">
        <v>79</v>
      </c>
      <c r="B24" s="114"/>
      <c r="C24" s="114"/>
      <c r="D24" s="114"/>
      <c r="E24" s="115"/>
      <c r="F24" s="145">
        <v>0</v>
      </c>
      <c r="G24" s="146"/>
      <c r="H24" s="139"/>
    </row>
    <row r="25" spans="1:10" ht="13.95" customHeight="1" x14ac:dyDescent="0.25">
      <c r="A25" s="126" t="s">
        <v>72</v>
      </c>
      <c r="B25" s="127"/>
      <c r="C25" s="127"/>
      <c r="D25" s="127"/>
      <c r="E25" s="128"/>
      <c r="F25" s="141">
        <f>F13*2%</f>
        <v>2580</v>
      </c>
      <c r="G25" s="142"/>
      <c r="H25" s="140"/>
      <c r="J25" s="76"/>
    </row>
    <row r="26" spans="1:10" x14ac:dyDescent="0.25">
      <c r="A26" s="31"/>
      <c r="B26" s="35"/>
      <c r="C26" s="35"/>
      <c r="D26" s="35"/>
      <c r="E26" s="30"/>
      <c r="F26" s="36"/>
      <c r="G26" s="37"/>
      <c r="H26" s="34"/>
    </row>
    <row r="27" spans="1:10" ht="16.2" customHeight="1" x14ac:dyDescent="0.25">
      <c r="A27" s="110" t="s">
        <v>42</v>
      </c>
      <c r="B27" s="111"/>
      <c r="C27" s="111"/>
      <c r="D27" s="111"/>
      <c r="E27" s="111"/>
      <c r="F27" s="111"/>
      <c r="G27" s="112"/>
      <c r="H27" s="72">
        <f>H10+H13+H19+H22</f>
        <v>6513.7923013333339</v>
      </c>
    </row>
    <row r="28" spans="1:10" x14ac:dyDescent="0.25">
      <c r="A28" s="30"/>
      <c r="B28" s="35"/>
      <c r="C28" s="35"/>
      <c r="D28" s="35"/>
      <c r="E28" s="35"/>
      <c r="F28" s="35"/>
      <c r="G28" s="35"/>
      <c r="H28" s="38"/>
    </row>
    <row r="29" spans="1:10" ht="21.6" customHeight="1" x14ac:dyDescent="0.25">
      <c r="A29" s="151" t="s">
        <v>81</v>
      </c>
      <c r="B29" s="151"/>
      <c r="C29" s="151"/>
      <c r="D29" s="151"/>
      <c r="E29" s="151"/>
      <c r="F29" s="151"/>
      <c r="G29" s="151"/>
      <c r="H29" s="151"/>
    </row>
    <row r="30" spans="1:10" ht="19.2" customHeight="1" x14ac:dyDescent="0.25">
      <c r="A30" s="110" t="s">
        <v>43</v>
      </c>
      <c r="B30" s="111"/>
      <c r="C30" s="111"/>
      <c r="D30" s="112"/>
      <c r="E30" s="67" t="s">
        <v>64</v>
      </c>
      <c r="F30" s="67" t="s">
        <v>61</v>
      </c>
      <c r="G30" s="67" t="s">
        <v>65</v>
      </c>
      <c r="H30" s="73" t="s">
        <v>63</v>
      </c>
    </row>
    <row r="31" spans="1:10" ht="14.4" customHeight="1" x14ac:dyDescent="0.25">
      <c r="A31" s="113" t="s">
        <v>44</v>
      </c>
      <c r="B31" s="114"/>
      <c r="C31" s="114"/>
      <c r="D31" s="115"/>
      <c r="E31" s="27">
        <v>10</v>
      </c>
      <c r="F31" s="28">
        <v>0</v>
      </c>
      <c r="G31" s="28">
        <f>F31/E31</f>
        <v>0</v>
      </c>
      <c r="H31" s="138">
        <f>G32</f>
        <v>0</v>
      </c>
    </row>
    <row r="32" spans="1:10" ht="14.4" customHeight="1" x14ac:dyDescent="0.25">
      <c r="A32" s="113" t="s">
        <v>45</v>
      </c>
      <c r="B32" s="114"/>
      <c r="C32" s="114"/>
      <c r="D32" s="115"/>
      <c r="E32" s="53">
        <f>D7</f>
        <v>0</v>
      </c>
      <c r="F32" s="28">
        <f>G31</f>
        <v>0</v>
      </c>
      <c r="G32" s="46">
        <f>E32*F32</f>
        <v>0</v>
      </c>
      <c r="H32" s="140"/>
    </row>
    <row r="33" spans="1:9" x14ac:dyDescent="0.25">
      <c r="A33" s="30"/>
      <c r="B33" s="35"/>
      <c r="C33" s="35"/>
      <c r="D33" s="35"/>
      <c r="E33" s="39"/>
      <c r="F33" s="33"/>
      <c r="G33" s="38"/>
      <c r="H33" s="33"/>
    </row>
    <row r="34" spans="1:9" ht="19.2" customHeight="1" x14ac:dyDescent="0.25">
      <c r="A34" s="110" t="s">
        <v>46</v>
      </c>
      <c r="B34" s="111"/>
      <c r="C34" s="111"/>
      <c r="D34" s="112"/>
      <c r="E34" s="67" t="s">
        <v>64</v>
      </c>
      <c r="F34" s="110" t="s">
        <v>73</v>
      </c>
      <c r="G34" s="112"/>
      <c r="H34" s="73" t="s">
        <v>63</v>
      </c>
    </row>
    <row r="35" spans="1:9" ht="14.4" customHeight="1" x14ac:dyDescent="0.25">
      <c r="A35" s="113" t="s">
        <v>47</v>
      </c>
      <c r="B35" s="114"/>
      <c r="C35" s="114"/>
      <c r="D35" s="115"/>
      <c r="E35" s="40" t="s">
        <v>39</v>
      </c>
      <c r="F35" s="158">
        <v>32.619999999999997</v>
      </c>
      <c r="G35" s="159"/>
      <c r="H35" s="147">
        <f>(F35*F37)/F36*F38</f>
        <v>10.307919999999999</v>
      </c>
    </row>
    <row r="36" spans="1:9" ht="14.4" customHeight="1" x14ac:dyDescent="0.25">
      <c r="A36" s="113" t="s">
        <v>48</v>
      </c>
      <c r="B36" s="114"/>
      <c r="C36" s="114"/>
      <c r="D36" s="115"/>
      <c r="E36" s="40"/>
      <c r="F36" s="160">
        <v>10000</v>
      </c>
      <c r="G36" s="161"/>
      <c r="H36" s="147"/>
    </row>
    <row r="37" spans="1:9" ht="14.4" customHeight="1" x14ac:dyDescent="0.25">
      <c r="A37" s="61" t="s">
        <v>74</v>
      </c>
      <c r="B37" s="62"/>
      <c r="C37" s="62"/>
      <c r="D37" s="63"/>
      <c r="E37" s="40"/>
      <c r="F37" s="158">
        <v>15.8</v>
      </c>
      <c r="G37" s="159"/>
      <c r="H37" s="147"/>
    </row>
    <row r="38" spans="1:9" ht="14.4" customHeight="1" x14ac:dyDescent="0.25">
      <c r="A38" s="113" t="s">
        <v>88</v>
      </c>
      <c r="B38" s="114"/>
      <c r="C38" s="114"/>
      <c r="D38" s="115"/>
      <c r="E38" s="40"/>
      <c r="F38" s="160">
        <f>E7</f>
        <v>200</v>
      </c>
      <c r="G38" s="161"/>
      <c r="H38" s="147"/>
    </row>
    <row r="39" spans="1:9" x14ac:dyDescent="0.25">
      <c r="A39" s="30"/>
      <c r="B39" s="114"/>
      <c r="C39" s="114"/>
      <c r="D39" s="114"/>
      <c r="E39" s="39"/>
      <c r="F39" s="33"/>
      <c r="G39" s="38"/>
      <c r="H39" s="33"/>
    </row>
    <row r="40" spans="1:9" ht="18.600000000000001" customHeight="1" x14ac:dyDescent="0.25">
      <c r="A40" s="110" t="s">
        <v>50</v>
      </c>
      <c r="B40" s="111"/>
      <c r="C40" s="111"/>
      <c r="D40" s="112"/>
      <c r="E40" s="67" t="s">
        <v>85</v>
      </c>
      <c r="F40" s="110" t="s">
        <v>73</v>
      </c>
      <c r="G40" s="112"/>
      <c r="H40" s="73" t="s">
        <v>63</v>
      </c>
    </row>
    <row r="41" spans="1:9" ht="14.4" customHeight="1" x14ac:dyDescent="0.25">
      <c r="A41" s="123" t="s">
        <v>83</v>
      </c>
      <c r="B41" s="124"/>
      <c r="C41" s="124"/>
      <c r="D41" s="125"/>
      <c r="E41" s="64" t="s">
        <v>39</v>
      </c>
      <c r="F41" s="131">
        <v>2019.71</v>
      </c>
      <c r="G41" s="132"/>
      <c r="H41" s="152">
        <f>(F43*F41)/F42*F44</f>
        <v>60.591300000000004</v>
      </c>
    </row>
    <row r="42" spans="1:9" ht="14.4" customHeight="1" x14ac:dyDescent="0.25">
      <c r="A42" s="123" t="s">
        <v>84</v>
      </c>
      <c r="B42" s="124"/>
      <c r="C42" s="124"/>
      <c r="D42" s="125"/>
      <c r="E42" s="66" t="s">
        <v>49</v>
      </c>
      <c r="F42" s="133">
        <v>40000</v>
      </c>
      <c r="G42" s="134"/>
      <c r="H42" s="153"/>
    </row>
    <row r="43" spans="1:9" ht="14.4" customHeight="1" x14ac:dyDescent="0.25">
      <c r="A43" s="123" t="s">
        <v>86</v>
      </c>
      <c r="B43" s="124"/>
      <c r="C43" s="124"/>
      <c r="D43" s="125"/>
      <c r="E43" s="65" t="s">
        <v>87</v>
      </c>
      <c r="F43" s="133">
        <v>6</v>
      </c>
      <c r="G43" s="134"/>
      <c r="H43" s="153"/>
    </row>
    <row r="44" spans="1:9" ht="14.4" customHeight="1" x14ac:dyDescent="0.25">
      <c r="A44" s="123" t="s">
        <v>88</v>
      </c>
      <c r="B44" s="124"/>
      <c r="C44" s="124"/>
      <c r="D44" s="125"/>
      <c r="E44" s="65"/>
      <c r="F44" s="179">
        <f>E7</f>
        <v>200</v>
      </c>
      <c r="G44" s="134"/>
      <c r="H44" s="154"/>
    </row>
    <row r="45" spans="1:9" x14ac:dyDescent="0.25">
      <c r="A45" s="49"/>
      <c r="B45" s="50"/>
      <c r="C45" s="50"/>
      <c r="D45" s="50"/>
      <c r="E45" s="51"/>
      <c r="F45" s="50"/>
      <c r="G45" s="50"/>
      <c r="H45" s="52"/>
    </row>
    <row r="46" spans="1:9" ht="17.399999999999999" customHeight="1" x14ac:dyDescent="0.25">
      <c r="A46" s="110" t="s">
        <v>51</v>
      </c>
      <c r="B46" s="111"/>
      <c r="C46" s="111"/>
      <c r="D46" s="112"/>
      <c r="E46" s="67" t="s">
        <v>64</v>
      </c>
      <c r="F46" s="67" t="s">
        <v>57</v>
      </c>
      <c r="G46" s="67" t="s">
        <v>60</v>
      </c>
      <c r="H46" s="73" t="s">
        <v>63</v>
      </c>
    </row>
    <row r="47" spans="1:9" ht="14.4" customHeight="1" x14ac:dyDescent="0.25">
      <c r="A47" s="113" t="s">
        <v>59</v>
      </c>
      <c r="B47" s="114"/>
      <c r="C47" s="114"/>
      <c r="D47" s="115"/>
      <c r="E47" s="43">
        <v>0.02</v>
      </c>
      <c r="F47" s="46">
        <f>F13</f>
        <v>129000</v>
      </c>
      <c r="G47" s="46">
        <f>F47*E47</f>
        <v>2580</v>
      </c>
      <c r="H47" s="46">
        <f>G47</f>
        <v>2580</v>
      </c>
      <c r="I47" s="45"/>
    </row>
    <row r="48" spans="1:9" x14ac:dyDescent="0.25">
      <c r="A48" s="31"/>
      <c r="B48" s="32"/>
      <c r="C48" s="32"/>
      <c r="D48" s="32"/>
      <c r="E48" s="32"/>
      <c r="F48" s="32"/>
      <c r="G48" s="32"/>
      <c r="H48" s="34"/>
    </row>
    <row r="49" spans="1:8" ht="16.2" customHeight="1" x14ac:dyDescent="0.25">
      <c r="A49" s="135" t="s">
        <v>71</v>
      </c>
      <c r="B49" s="136"/>
      <c r="C49" s="136"/>
      <c r="D49" s="137"/>
      <c r="E49" s="67" t="s">
        <v>64</v>
      </c>
      <c r="F49" s="110" t="s">
        <v>62</v>
      </c>
      <c r="G49" s="112"/>
      <c r="H49" s="73" t="s">
        <v>63</v>
      </c>
    </row>
    <row r="50" spans="1:8" ht="14.4" customHeight="1" x14ac:dyDescent="0.25">
      <c r="A50" s="155" t="s">
        <v>75</v>
      </c>
      <c r="B50" s="156"/>
      <c r="C50" s="156"/>
      <c r="D50" s="157"/>
      <c r="E50" s="41">
        <v>4</v>
      </c>
      <c r="F50" s="129">
        <v>209</v>
      </c>
      <c r="G50" s="130"/>
      <c r="H50" s="48">
        <f>F50*E50</f>
        <v>836</v>
      </c>
    </row>
    <row r="51" spans="1:8" x14ac:dyDescent="0.25">
      <c r="A51" s="20"/>
      <c r="D51" s="21"/>
    </row>
    <row r="52" spans="1:8" ht="15.6" customHeight="1" x14ac:dyDescent="0.25">
      <c r="A52" s="110" t="s">
        <v>52</v>
      </c>
      <c r="B52" s="111"/>
      <c r="C52" s="111"/>
      <c r="D52" s="111"/>
      <c r="E52" s="111"/>
      <c r="F52" s="111"/>
      <c r="G52" s="112"/>
      <c r="H52" s="72">
        <f>SUM(H31+H35+H41+H47+H50)</f>
        <v>3486.8992199999998</v>
      </c>
    </row>
    <row r="53" spans="1:8" x14ac:dyDescent="0.25">
      <c r="A53" s="31"/>
      <c r="B53" s="32"/>
      <c r="C53" s="32"/>
      <c r="D53" s="32"/>
      <c r="E53" s="30"/>
      <c r="F53" s="30"/>
      <c r="G53" s="30"/>
      <c r="H53" s="34"/>
    </row>
    <row r="54" spans="1:8" ht="17.399999999999999" customHeight="1" x14ac:dyDescent="0.25">
      <c r="A54" s="148" t="s">
        <v>89</v>
      </c>
      <c r="B54" s="149"/>
      <c r="C54" s="149"/>
      <c r="D54" s="149"/>
      <c r="E54" s="149"/>
      <c r="F54" s="149"/>
      <c r="G54" s="149"/>
      <c r="H54" s="150"/>
    </row>
    <row r="55" spans="1:8" ht="37.950000000000003" customHeight="1" x14ac:dyDescent="0.25">
      <c r="A55" s="110" t="s">
        <v>69</v>
      </c>
      <c r="B55" s="111"/>
      <c r="C55" s="111"/>
      <c r="D55" s="111"/>
      <c r="E55" s="112"/>
      <c r="F55" s="68" t="s">
        <v>66</v>
      </c>
      <c r="G55" s="68" t="s">
        <v>67</v>
      </c>
      <c r="H55" s="74" t="s">
        <v>68</v>
      </c>
    </row>
    <row r="56" spans="1:8" ht="14.4" customHeight="1" x14ac:dyDescent="0.25">
      <c r="A56" s="113" t="s">
        <v>90</v>
      </c>
      <c r="B56" s="114"/>
      <c r="C56" s="114"/>
      <c r="D56" s="114"/>
      <c r="E56" s="115"/>
      <c r="F56" s="46">
        <f>H27</f>
        <v>6513.7923013333339</v>
      </c>
      <c r="G56" s="46">
        <f>H52</f>
        <v>3486.8992199999998</v>
      </c>
      <c r="H56" s="46">
        <f>SUM(F56:G56)</f>
        <v>10000.691521333334</v>
      </c>
    </row>
    <row r="57" spans="1:8" ht="14.4" customHeight="1" x14ac:dyDescent="0.25">
      <c r="A57" s="116" t="s">
        <v>53</v>
      </c>
      <c r="B57" s="116"/>
      <c r="C57" s="116"/>
      <c r="D57" s="116"/>
      <c r="E57" s="116"/>
      <c r="F57" s="117">
        <f>BDI!D20</f>
        <v>0.23713015980295582</v>
      </c>
      <c r="G57" s="118"/>
      <c r="H57" s="119"/>
    </row>
    <row r="58" spans="1:8" x14ac:dyDescent="0.25">
      <c r="A58" s="120" t="s">
        <v>91</v>
      </c>
      <c r="B58" s="120"/>
      <c r="C58" s="120"/>
      <c r="D58" s="120"/>
      <c r="E58" s="120"/>
      <c r="F58" s="121">
        <f>H56*(1+F57)</f>
        <v>12372.157099927173</v>
      </c>
      <c r="G58" s="122"/>
      <c r="H58" s="122"/>
    </row>
  </sheetData>
  <mergeCells count="81">
    <mergeCell ref="A9:D9"/>
    <mergeCell ref="A2:H2"/>
    <mergeCell ref="A3:H3"/>
    <mergeCell ref="A4:D4"/>
    <mergeCell ref="E4:H4"/>
    <mergeCell ref="A5:D5"/>
    <mergeCell ref="E5:H5"/>
    <mergeCell ref="A6:D6"/>
    <mergeCell ref="E6:H6"/>
    <mergeCell ref="A7:D7"/>
    <mergeCell ref="E7:H7"/>
    <mergeCell ref="A8:H8"/>
    <mergeCell ref="H13:H16"/>
    <mergeCell ref="A14:D14"/>
    <mergeCell ref="F14:G14"/>
    <mergeCell ref="A15:D15"/>
    <mergeCell ref="F15:G15"/>
    <mergeCell ref="A16:D16"/>
    <mergeCell ref="F16:G16"/>
    <mergeCell ref="A10:D10"/>
    <mergeCell ref="A12:D12"/>
    <mergeCell ref="F12:G12"/>
    <mergeCell ref="A13:D13"/>
    <mergeCell ref="F13:G13"/>
    <mergeCell ref="A18:D18"/>
    <mergeCell ref="F18:G18"/>
    <mergeCell ref="A19:D19"/>
    <mergeCell ref="F19:G19"/>
    <mergeCell ref="A21:E21"/>
    <mergeCell ref="F21:G21"/>
    <mergeCell ref="A22:E22"/>
    <mergeCell ref="F22:G22"/>
    <mergeCell ref="H22:H25"/>
    <mergeCell ref="A23:E23"/>
    <mergeCell ref="F23:G23"/>
    <mergeCell ref="A24:E24"/>
    <mergeCell ref="F24:G24"/>
    <mergeCell ref="A25:E25"/>
    <mergeCell ref="F25:G25"/>
    <mergeCell ref="A27:G27"/>
    <mergeCell ref="A29:H29"/>
    <mergeCell ref="A30:D30"/>
    <mergeCell ref="A31:D31"/>
    <mergeCell ref="H31:H32"/>
    <mergeCell ref="A32:D32"/>
    <mergeCell ref="A40:D40"/>
    <mergeCell ref="F40:G40"/>
    <mergeCell ref="A41:D41"/>
    <mergeCell ref="F41:G41"/>
    <mergeCell ref="H35:H38"/>
    <mergeCell ref="A36:D36"/>
    <mergeCell ref="F36:G36"/>
    <mergeCell ref="F37:G37"/>
    <mergeCell ref="A38:D38"/>
    <mergeCell ref="F38:G38"/>
    <mergeCell ref="A34:D34"/>
    <mergeCell ref="F34:G34"/>
    <mergeCell ref="A35:D35"/>
    <mergeCell ref="F35:G35"/>
    <mergeCell ref="B39:D39"/>
    <mergeCell ref="H41:H44"/>
    <mergeCell ref="A42:D42"/>
    <mergeCell ref="F42:G42"/>
    <mergeCell ref="A43:D43"/>
    <mergeCell ref="F43:G43"/>
    <mergeCell ref="A50:D50"/>
    <mergeCell ref="F50:G50"/>
    <mergeCell ref="A52:G52"/>
    <mergeCell ref="A54:H54"/>
    <mergeCell ref="A55:E55"/>
    <mergeCell ref="A44:D44"/>
    <mergeCell ref="F44:G44"/>
    <mergeCell ref="A46:D46"/>
    <mergeCell ref="A47:D47"/>
    <mergeCell ref="A49:D49"/>
    <mergeCell ref="F49:G49"/>
    <mergeCell ref="A57:E57"/>
    <mergeCell ref="F57:H57"/>
    <mergeCell ref="A58:E58"/>
    <mergeCell ref="F58:H58"/>
    <mergeCell ref="A56:E56"/>
  </mergeCells>
  <printOptions horizontalCentered="1"/>
  <pageMargins left="0.51181102362204722" right="0.31496062992125984" top="0.78740157480314965" bottom="0.39370078740157483" header="0.31496062992125984" footer="0.31496062992125984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8"/>
  <sheetViews>
    <sheetView topLeftCell="A35" zoomScale="93" zoomScaleNormal="93" workbookViewId="0">
      <selection activeCell="A2" sqref="A2:H58"/>
    </sheetView>
  </sheetViews>
  <sheetFormatPr defaultColWidth="9.109375" defaultRowHeight="13.8" x14ac:dyDescent="0.25"/>
  <cols>
    <col min="1" max="1" width="9.109375" style="21"/>
    <col min="2" max="2" width="13.109375" style="21" customWidth="1"/>
    <col min="3" max="3" width="14.33203125" style="21" customWidth="1"/>
    <col min="4" max="4" width="17.33203125" style="20" customWidth="1"/>
    <col min="5" max="5" width="11" style="21" customWidth="1"/>
    <col min="6" max="6" width="17.88671875" style="21" customWidth="1"/>
    <col min="7" max="7" width="17" style="21" customWidth="1"/>
    <col min="8" max="8" width="17.33203125" style="21" bestFit="1" customWidth="1"/>
    <col min="9" max="9" width="9.109375" style="22"/>
    <col min="10" max="10" width="14.44140625" style="22" bestFit="1" customWidth="1"/>
    <col min="11" max="16384" width="9.109375" style="22"/>
  </cols>
  <sheetData>
    <row r="1" spans="1:10" ht="13.95" customHeight="1" thickBot="1" x14ac:dyDescent="0.3">
      <c r="A1" s="23"/>
      <c r="B1" s="23"/>
      <c r="C1" s="23"/>
      <c r="D1" s="23"/>
      <c r="E1" s="23"/>
      <c r="F1" s="23"/>
      <c r="G1" s="23"/>
      <c r="H1" s="23"/>
    </row>
    <row r="2" spans="1:10" ht="25.95" customHeight="1" x14ac:dyDescent="0.25">
      <c r="A2" s="162" t="s">
        <v>54</v>
      </c>
      <c r="B2" s="163"/>
      <c r="C2" s="163"/>
      <c r="D2" s="163"/>
      <c r="E2" s="163"/>
      <c r="F2" s="163"/>
      <c r="G2" s="163"/>
      <c r="H2" s="164"/>
    </row>
    <row r="3" spans="1:10" ht="16.2" customHeight="1" x14ac:dyDescent="0.25">
      <c r="A3" s="168" t="s">
        <v>116</v>
      </c>
      <c r="B3" s="168"/>
      <c r="C3" s="168"/>
      <c r="D3" s="168"/>
      <c r="E3" s="168"/>
      <c r="F3" s="168"/>
      <c r="G3" s="168"/>
      <c r="H3" s="168"/>
    </row>
    <row r="4" spans="1:10" ht="18" customHeight="1" x14ac:dyDescent="0.25">
      <c r="A4" s="169" t="s">
        <v>95</v>
      </c>
      <c r="B4" s="169"/>
      <c r="C4" s="169"/>
      <c r="D4" s="169"/>
      <c r="E4" s="171" t="s">
        <v>110</v>
      </c>
      <c r="F4" s="171"/>
      <c r="G4" s="171"/>
      <c r="H4" s="171"/>
    </row>
    <row r="5" spans="1:10" ht="18.600000000000001" customHeight="1" x14ac:dyDescent="0.25">
      <c r="A5" s="170" t="s">
        <v>96</v>
      </c>
      <c r="B5" s="170"/>
      <c r="C5" s="170"/>
      <c r="D5" s="170"/>
      <c r="E5" s="171" t="s">
        <v>111</v>
      </c>
      <c r="F5" s="171"/>
      <c r="G5" s="171"/>
      <c r="H5" s="171"/>
    </row>
    <row r="6" spans="1:10" ht="19.2" customHeight="1" x14ac:dyDescent="0.25">
      <c r="A6" s="169" t="s">
        <v>97</v>
      </c>
      <c r="B6" s="169"/>
      <c r="C6" s="169"/>
      <c r="D6" s="169"/>
      <c r="E6" s="171">
        <v>30</v>
      </c>
      <c r="F6" s="171"/>
      <c r="G6" s="171"/>
      <c r="H6" s="171"/>
    </row>
    <row r="7" spans="1:10" ht="19.95" customHeight="1" x14ac:dyDescent="0.25">
      <c r="A7" s="169" t="s">
        <v>98</v>
      </c>
      <c r="B7" s="169"/>
      <c r="C7" s="169"/>
      <c r="D7" s="169"/>
      <c r="E7" s="172">
        <v>1000</v>
      </c>
      <c r="F7" s="172"/>
      <c r="G7" s="172"/>
      <c r="H7" s="172"/>
    </row>
    <row r="8" spans="1:10" ht="18" customHeight="1" thickBot="1" x14ac:dyDescent="0.3">
      <c r="A8" s="165" t="s">
        <v>80</v>
      </c>
      <c r="B8" s="166"/>
      <c r="C8" s="166"/>
      <c r="D8" s="166"/>
      <c r="E8" s="166"/>
      <c r="F8" s="166"/>
      <c r="G8" s="166"/>
      <c r="H8" s="167"/>
    </row>
    <row r="9" spans="1:10" ht="41.4" x14ac:dyDescent="0.25">
      <c r="A9" s="173" t="s">
        <v>36</v>
      </c>
      <c r="B9" s="174"/>
      <c r="C9" s="174"/>
      <c r="D9" s="175"/>
      <c r="E9" s="67" t="s">
        <v>64</v>
      </c>
      <c r="F9" s="68" t="s">
        <v>70</v>
      </c>
      <c r="G9" s="69" t="s">
        <v>106</v>
      </c>
      <c r="H9" s="70" t="s">
        <v>63</v>
      </c>
    </row>
    <row r="10" spans="1:10" ht="17.399999999999999" customHeight="1" x14ac:dyDescent="0.25">
      <c r="A10" s="176" t="s">
        <v>76</v>
      </c>
      <c r="B10" s="177"/>
      <c r="C10" s="177"/>
      <c r="D10" s="178"/>
      <c r="E10" s="24">
        <v>1</v>
      </c>
      <c r="F10" s="46">
        <v>1910.5</v>
      </c>
      <c r="G10" s="47">
        <f>F10*70.11%</f>
        <v>1339.45155</v>
      </c>
      <c r="H10" s="46">
        <f>F10+G10</f>
        <v>3249.9515499999998</v>
      </c>
      <c r="J10" s="25"/>
    </row>
    <row r="11" spans="1:10" x14ac:dyDescent="0.25">
      <c r="A11" s="20"/>
      <c r="D11" s="21"/>
      <c r="H11" s="26"/>
    </row>
    <row r="12" spans="1:10" ht="16.95" customHeight="1" x14ac:dyDescent="0.25">
      <c r="A12" s="110" t="s">
        <v>37</v>
      </c>
      <c r="B12" s="111"/>
      <c r="C12" s="111"/>
      <c r="D12" s="112"/>
      <c r="E12" s="67" t="s">
        <v>64</v>
      </c>
      <c r="F12" s="110" t="s">
        <v>73</v>
      </c>
      <c r="G12" s="112"/>
      <c r="H12" s="71" t="s">
        <v>63</v>
      </c>
    </row>
    <row r="13" spans="1:10" ht="14.4" customHeight="1" x14ac:dyDescent="0.3">
      <c r="A13" s="113" t="s">
        <v>38</v>
      </c>
      <c r="B13" s="114"/>
      <c r="C13" s="114"/>
      <c r="D13" s="115"/>
      <c r="E13" s="27">
        <v>1</v>
      </c>
      <c r="F13" s="141">
        <v>90000</v>
      </c>
      <c r="G13" s="142"/>
      <c r="H13" s="138">
        <f>F16/12</f>
        <v>900</v>
      </c>
      <c r="J13" s="75"/>
    </row>
    <row r="14" spans="1:10" ht="14.4" customHeight="1" x14ac:dyDescent="0.25">
      <c r="A14" s="113" t="s">
        <v>40</v>
      </c>
      <c r="B14" s="114"/>
      <c r="C14" s="114"/>
      <c r="D14" s="115"/>
      <c r="E14" s="44">
        <v>0.4</v>
      </c>
      <c r="F14" s="141">
        <f>F13*E14</f>
        <v>36000</v>
      </c>
      <c r="G14" s="142"/>
      <c r="H14" s="139"/>
    </row>
    <row r="15" spans="1:10" ht="14.4" customHeight="1" x14ac:dyDescent="0.25">
      <c r="A15" s="113" t="s">
        <v>93</v>
      </c>
      <c r="B15" s="114"/>
      <c r="C15" s="114"/>
      <c r="D15" s="115"/>
      <c r="E15" s="29">
        <v>1</v>
      </c>
      <c r="F15" s="143">
        <f>(F13-F14)</f>
        <v>54000</v>
      </c>
      <c r="G15" s="144"/>
      <c r="H15" s="139"/>
    </row>
    <row r="16" spans="1:10" ht="14.4" customHeight="1" x14ac:dyDescent="0.25">
      <c r="A16" s="114" t="s">
        <v>94</v>
      </c>
      <c r="B16" s="114"/>
      <c r="C16" s="114"/>
      <c r="D16" s="115"/>
      <c r="E16" s="44">
        <v>0.2</v>
      </c>
      <c r="F16" s="141">
        <f>F15*E16</f>
        <v>10800</v>
      </c>
      <c r="G16" s="142"/>
      <c r="H16" s="139"/>
    </row>
    <row r="17" spans="1:10" x14ac:dyDescent="0.25">
      <c r="A17" s="31"/>
      <c r="B17" s="32"/>
      <c r="C17" s="32"/>
      <c r="D17" s="32"/>
      <c r="E17" s="32"/>
      <c r="F17" s="32"/>
      <c r="G17" s="33"/>
      <c r="H17" s="34"/>
    </row>
    <row r="18" spans="1:10" ht="17.399999999999999" customHeight="1" x14ac:dyDescent="0.25">
      <c r="A18" s="110" t="s">
        <v>56</v>
      </c>
      <c r="B18" s="111"/>
      <c r="C18" s="111"/>
      <c r="D18" s="112"/>
      <c r="E18" s="67" t="s">
        <v>82</v>
      </c>
      <c r="F18" s="110" t="s">
        <v>57</v>
      </c>
      <c r="G18" s="112"/>
      <c r="H18" s="71" t="s">
        <v>58</v>
      </c>
    </row>
    <row r="19" spans="1:10" ht="19.2" customHeight="1" x14ac:dyDescent="0.25">
      <c r="A19" s="113" t="s">
        <v>92</v>
      </c>
      <c r="B19" s="114"/>
      <c r="C19" s="114"/>
      <c r="D19" s="115"/>
      <c r="E19" s="43">
        <v>0.06</v>
      </c>
      <c r="F19" s="141">
        <f>F13</f>
        <v>90000</v>
      </c>
      <c r="G19" s="142"/>
      <c r="H19" s="46">
        <f>(F19*E19)/12</f>
        <v>450</v>
      </c>
    </row>
    <row r="20" spans="1:10" x14ac:dyDescent="0.25">
      <c r="A20" s="31"/>
      <c r="B20" s="32"/>
      <c r="C20" s="32"/>
      <c r="D20" s="32"/>
      <c r="E20" s="32"/>
      <c r="F20" s="32"/>
      <c r="G20" s="32"/>
      <c r="H20" s="34"/>
    </row>
    <row r="21" spans="1:10" ht="19.2" customHeight="1" x14ac:dyDescent="0.25">
      <c r="A21" s="110" t="s">
        <v>41</v>
      </c>
      <c r="B21" s="111"/>
      <c r="C21" s="111"/>
      <c r="D21" s="111"/>
      <c r="E21" s="112"/>
      <c r="F21" s="110" t="s">
        <v>73</v>
      </c>
      <c r="G21" s="112"/>
      <c r="H21" s="71" t="s">
        <v>58</v>
      </c>
    </row>
    <row r="22" spans="1:10" ht="14.4" customHeight="1" x14ac:dyDescent="0.25">
      <c r="A22" s="113" t="s">
        <v>77</v>
      </c>
      <c r="B22" s="114"/>
      <c r="C22" s="114"/>
      <c r="D22" s="114"/>
      <c r="E22" s="115"/>
      <c r="F22" s="141">
        <f>F19*2.4%</f>
        <v>2160</v>
      </c>
      <c r="G22" s="142"/>
      <c r="H22" s="138">
        <f>SUM(F22+F23+F24+F25)/12</f>
        <v>340.55083333333334</v>
      </c>
    </row>
    <row r="23" spans="1:10" ht="14.4" customHeight="1" x14ac:dyDescent="0.25">
      <c r="A23" s="113" t="s">
        <v>78</v>
      </c>
      <c r="B23" s="114"/>
      <c r="C23" s="114"/>
      <c r="D23" s="114"/>
      <c r="E23" s="115"/>
      <c r="F23" s="141">
        <v>126.61</v>
      </c>
      <c r="G23" s="142"/>
      <c r="H23" s="139"/>
    </row>
    <row r="24" spans="1:10" ht="14.4" customHeight="1" x14ac:dyDescent="0.25">
      <c r="A24" s="113" t="s">
        <v>79</v>
      </c>
      <c r="B24" s="114"/>
      <c r="C24" s="114"/>
      <c r="D24" s="114"/>
      <c r="E24" s="115"/>
      <c r="F24" s="145">
        <v>0</v>
      </c>
      <c r="G24" s="146"/>
      <c r="H24" s="139"/>
    </row>
    <row r="25" spans="1:10" ht="13.95" customHeight="1" x14ac:dyDescent="0.25">
      <c r="A25" s="126" t="s">
        <v>72</v>
      </c>
      <c r="B25" s="127"/>
      <c r="C25" s="127"/>
      <c r="D25" s="127"/>
      <c r="E25" s="128"/>
      <c r="F25" s="141">
        <f>F13*2%</f>
        <v>1800</v>
      </c>
      <c r="G25" s="142"/>
      <c r="H25" s="140"/>
      <c r="J25" s="76"/>
    </row>
    <row r="26" spans="1:10" x14ac:dyDescent="0.25">
      <c r="A26" s="31"/>
      <c r="B26" s="35"/>
      <c r="C26" s="35"/>
      <c r="D26" s="35"/>
      <c r="E26" s="30"/>
      <c r="F26" s="36"/>
      <c r="G26" s="37"/>
      <c r="H26" s="34"/>
    </row>
    <row r="27" spans="1:10" ht="16.2" customHeight="1" x14ac:dyDescent="0.25">
      <c r="A27" s="110" t="s">
        <v>42</v>
      </c>
      <c r="B27" s="111"/>
      <c r="C27" s="111"/>
      <c r="D27" s="111"/>
      <c r="E27" s="111"/>
      <c r="F27" s="111"/>
      <c r="G27" s="112"/>
      <c r="H27" s="72">
        <f>H10+H13+H19+H22</f>
        <v>4940.5023833333335</v>
      </c>
    </row>
    <row r="28" spans="1:10" x14ac:dyDescent="0.25">
      <c r="A28" s="30"/>
      <c r="B28" s="35"/>
      <c r="C28" s="35"/>
      <c r="D28" s="35"/>
      <c r="E28" s="35"/>
      <c r="F28" s="35"/>
      <c r="G28" s="35"/>
      <c r="H28" s="38"/>
    </row>
    <row r="29" spans="1:10" ht="21.6" customHeight="1" x14ac:dyDescent="0.25">
      <c r="A29" s="151" t="s">
        <v>81</v>
      </c>
      <c r="B29" s="151"/>
      <c r="C29" s="151"/>
      <c r="D29" s="151"/>
      <c r="E29" s="151"/>
      <c r="F29" s="151"/>
      <c r="G29" s="151"/>
      <c r="H29" s="151"/>
    </row>
    <row r="30" spans="1:10" ht="19.2" customHeight="1" x14ac:dyDescent="0.25">
      <c r="A30" s="110" t="s">
        <v>43</v>
      </c>
      <c r="B30" s="111"/>
      <c r="C30" s="111"/>
      <c r="D30" s="112"/>
      <c r="E30" s="67" t="s">
        <v>64</v>
      </c>
      <c r="F30" s="67" t="s">
        <v>61</v>
      </c>
      <c r="G30" s="67" t="s">
        <v>65</v>
      </c>
      <c r="H30" s="73" t="s">
        <v>63</v>
      </c>
    </row>
    <row r="31" spans="1:10" ht="14.4" customHeight="1" x14ac:dyDescent="0.25">
      <c r="A31" s="113" t="s">
        <v>44</v>
      </c>
      <c r="B31" s="114"/>
      <c r="C31" s="114"/>
      <c r="D31" s="115"/>
      <c r="E31" s="27">
        <v>10</v>
      </c>
      <c r="F31" s="28">
        <v>0</v>
      </c>
      <c r="G31" s="28">
        <f>F31/E31</f>
        <v>0</v>
      </c>
      <c r="H31" s="138">
        <f>G32</f>
        <v>0</v>
      </c>
    </row>
    <row r="32" spans="1:10" ht="14.4" customHeight="1" x14ac:dyDescent="0.25">
      <c r="A32" s="113" t="s">
        <v>45</v>
      </c>
      <c r="B32" s="114"/>
      <c r="C32" s="114"/>
      <c r="D32" s="115"/>
      <c r="E32" s="53">
        <f>D7</f>
        <v>0</v>
      </c>
      <c r="F32" s="28">
        <f>G31</f>
        <v>0</v>
      </c>
      <c r="G32" s="46">
        <f>E32*F32</f>
        <v>0</v>
      </c>
      <c r="H32" s="140"/>
    </row>
    <row r="33" spans="1:10" x14ac:dyDescent="0.25">
      <c r="A33" s="30"/>
      <c r="B33" s="35"/>
      <c r="C33" s="35"/>
      <c r="D33" s="35"/>
      <c r="E33" s="39"/>
      <c r="F33" s="33"/>
      <c r="G33" s="38"/>
      <c r="H33" s="33"/>
    </row>
    <row r="34" spans="1:10" ht="19.2" customHeight="1" x14ac:dyDescent="0.25">
      <c r="A34" s="110" t="s">
        <v>46</v>
      </c>
      <c r="B34" s="111"/>
      <c r="C34" s="111"/>
      <c r="D34" s="112"/>
      <c r="E34" s="67" t="s">
        <v>64</v>
      </c>
      <c r="F34" s="110" t="s">
        <v>73</v>
      </c>
      <c r="G34" s="112"/>
      <c r="H34" s="73" t="s">
        <v>63</v>
      </c>
    </row>
    <row r="35" spans="1:10" ht="14.4" customHeight="1" x14ac:dyDescent="0.25">
      <c r="A35" s="113" t="s">
        <v>47</v>
      </c>
      <c r="B35" s="114"/>
      <c r="C35" s="114"/>
      <c r="D35" s="115"/>
      <c r="E35" s="40" t="s">
        <v>39</v>
      </c>
      <c r="F35" s="158">
        <v>32.619999999999997</v>
      </c>
      <c r="G35" s="159"/>
      <c r="H35" s="147">
        <f>(F35*F37)/F36*F38</f>
        <v>26.095999999999997</v>
      </c>
    </row>
    <row r="36" spans="1:10" ht="14.4" customHeight="1" x14ac:dyDescent="0.25">
      <c r="A36" s="113" t="s">
        <v>48</v>
      </c>
      <c r="B36" s="114"/>
      <c r="C36" s="114"/>
      <c r="D36" s="115"/>
      <c r="E36" s="40"/>
      <c r="F36" s="160">
        <v>10000</v>
      </c>
      <c r="G36" s="161"/>
      <c r="H36" s="147"/>
    </row>
    <row r="37" spans="1:10" ht="14.4" customHeight="1" x14ac:dyDescent="0.25">
      <c r="A37" s="61" t="s">
        <v>74</v>
      </c>
      <c r="B37" s="62"/>
      <c r="C37" s="62"/>
      <c r="D37" s="63"/>
      <c r="E37" s="40"/>
      <c r="F37" s="158">
        <v>8</v>
      </c>
      <c r="G37" s="159"/>
      <c r="H37" s="147"/>
    </row>
    <row r="38" spans="1:10" ht="14.4" customHeight="1" x14ac:dyDescent="0.25">
      <c r="A38" s="113" t="s">
        <v>88</v>
      </c>
      <c r="B38" s="114"/>
      <c r="C38" s="114"/>
      <c r="D38" s="115"/>
      <c r="E38" s="40"/>
      <c r="F38" s="160">
        <f>E7</f>
        <v>1000</v>
      </c>
      <c r="G38" s="161"/>
      <c r="H38" s="147"/>
    </row>
    <row r="39" spans="1:10" x14ac:dyDescent="0.25">
      <c r="A39" s="30"/>
      <c r="B39" s="114"/>
      <c r="C39" s="114"/>
      <c r="D39" s="114"/>
      <c r="E39" s="39"/>
      <c r="F39" s="33"/>
      <c r="G39" s="38"/>
      <c r="H39" s="33"/>
    </row>
    <row r="40" spans="1:10" ht="18.600000000000001" customHeight="1" x14ac:dyDescent="0.3">
      <c r="A40" s="110" t="s">
        <v>50</v>
      </c>
      <c r="B40" s="111"/>
      <c r="C40" s="111"/>
      <c r="D40" s="112"/>
      <c r="E40" s="67" t="s">
        <v>85</v>
      </c>
      <c r="F40" s="110" t="s">
        <v>73</v>
      </c>
      <c r="G40" s="112"/>
      <c r="H40" s="73" t="s">
        <v>63</v>
      </c>
      <c r="J40" s="75"/>
    </row>
    <row r="41" spans="1:10" ht="14.4" customHeight="1" x14ac:dyDescent="0.25">
      <c r="A41" s="123" t="s">
        <v>83</v>
      </c>
      <c r="B41" s="124"/>
      <c r="C41" s="124"/>
      <c r="D41" s="125"/>
      <c r="E41" s="64" t="s">
        <v>39</v>
      </c>
      <c r="F41" s="131">
        <v>755.99</v>
      </c>
      <c r="G41" s="132"/>
      <c r="H41" s="152">
        <f>(F43*F41)/F42*F44</f>
        <v>75.599000000000004</v>
      </c>
    </row>
    <row r="42" spans="1:10" ht="14.4" customHeight="1" x14ac:dyDescent="0.25">
      <c r="A42" s="123" t="s">
        <v>84</v>
      </c>
      <c r="B42" s="124"/>
      <c r="C42" s="124"/>
      <c r="D42" s="125"/>
      <c r="E42" s="66" t="s">
        <v>49</v>
      </c>
      <c r="F42" s="133">
        <v>40000</v>
      </c>
      <c r="G42" s="134"/>
      <c r="H42" s="153"/>
    </row>
    <row r="43" spans="1:10" ht="14.4" customHeight="1" x14ac:dyDescent="0.25">
      <c r="A43" s="123" t="s">
        <v>86</v>
      </c>
      <c r="B43" s="124"/>
      <c r="C43" s="124"/>
      <c r="D43" s="125"/>
      <c r="E43" s="65" t="s">
        <v>87</v>
      </c>
      <c r="F43" s="133">
        <v>4</v>
      </c>
      <c r="G43" s="134"/>
      <c r="H43" s="153"/>
    </row>
    <row r="44" spans="1:10" ht="14.4" customHeight="1" x14ac:dyDescent="0.25">
      <c r="A44" s="123" t="s">
        <v>88</v>
      </c>
      <c r="B44" s="124"/>
      <c r="C44" s="124"/>
      <c r="D44" s="125"/>
      <c r="E44" s="65"/>
      <c r="F44" s="179">
        <f>E7</f>
        <v>1000</v>
      </c>
      <c r="G44" s="134"/>
      <c r="H44" s="154"/>
    </row>
    <row r="45" spans="1:10" x14ac:dyDescent="0.25">
      <c r="A45" s="49"/>
      <c r="B45" s="50"/>
      <c r="C45" s="50"/>
      <c r="D45" s="50"/>
      <c r="E45" s="51"/>
      <c r="F45" s="50"/>
      <c r="G45" s="50"/>
      <c r="H45" s="52"/>
    </row>
    <row r="46" spans="1:10" ht="17.399999999999999" customHeight="1" x14ac:dyDescent="0.25">
      <c r="A46" s="110" t="s">
        <v>51</v>
      </c>
      <c r="B46" s="111"/>
      <c r="C46" s="111"/>
      <c r="D46" s="112"/>
      <c r="E46" s="67" t="s">
        <v>64</v>
      </c>
      <c r="F46" s="67" t="s">
        <v>57</v>
      </c>
      <c r="G46" s="67" t="s">
        <v>60</v>
      </c>
      <c r="H46" s="73" t="s">
        <v>63</v>
      </c>
    </row>
    <row r="47" spans="1:10" ht="14.4" customHeight="1" x14ac:dyDescent="0.25">
      <c r="A47" s="113" t="s">
        <v>59</v>
      </c>
      <c r="B47" s="114"/>
      <c r="C47" s="114"/>
      <c r="D47" s="115"/>
      <c r="E47" s="43">
        <v>0.02</v>
      </c>
      <c r="F47" s="46">
        <f>F13</f>
        <v>90000</v>
      </c>
      <c r="G47" s="46">
        <f>F47*E47</f>
        <v>1800</v>
      </c>
      <c r="H47" s="46">
        <f>G47</f>
        <v>1800</v>
      </c>
      <c r="I47" s="45"/>
    </row>
    <row r="48" spans="1:10" x14ac:dyDescent="0.25">
      <c r="A48" s="31"/>
      <c r="B48" s="32"/>
      <c r="C48" s="32"/>
      <c r="D48" s="32"/>
      <c r="E48" s="32"/>
      <c r="F48" s="32"/>
      <c r="G48" s="32"/>
      <c r="H48" s="34"/>
    </row>
    <row r="49" spans="1:8" ht="16.2" customHeight="1" x14ac:dyDescent="0.25">
      <c r="A49" s="135" t="s">
        <v>71</v>
      </c>
      <c r="B49" s="136"/>
      <c r="C49" s="136"/>
      <c r="D49" s="137"/>
      <c r="E49" s="67" t="s">
        <v>64</v>
      </c>
      <c r="F49" s="110" t="s">
        <v>62</v>
      </c>
      <c r="G49" s="112"/>
      <c r="H49" s="73" t="s">
        <v>63</v>
      </c>
    </row>
    <row r="50" spans="1:8" ht="14.4" customHeight="1" x14ac:dyDescent="0.25">
      <c r="A50" s="155" t="s">
        <v>75</v>
      </c>
      <c r="B50" s="156"/>
      <c r="C50" s="156"/>
      <c r="D50" s="157"/>
      <c r="E50" s="41">
        <v>4</v>
      </c>
      <c r="F50" s="129">
        <v>149.5</v>
      </c>
      <c r="G50" s="130"/>
      <c r="H50" s="48">
        <f>F50*E50</f>
        <v>598</v>
      </c>
    </row>
    <row r="51" spans="1:8" x14ac:dyDescent="0.25">
      <c r="A51" s="20"/>
      <c r="D51" s="21"/>
    </row>
    <row r="52" spans="1:8" ht="15.6" customHeight="1" x14ac:dyDescent="0.25">
      <c r="A52" s="110" t="s">
        <v>52</v>
      </c>
      <c r="B52" s="111"/>
      <c r="C52" s="111"/>
      <c r="D52" s="111"/>
      <c r="E52" s="111"/>
      <c r="F52" s="111"/>
      <c r="G52" s="112"/>
      <c r="H52" s="72">
        <f>SUM(H31+H35+H41+H47+H50)</f>
        <v>2499.6949999999997</v>
      </c>
    </row>
    <row r="53" spans="1:8" x14ac:dyDescent="0.25">
      <c r="A53" s="31"/>
      <c r="B53" s="32"/>
      <c r="C53" s="32"/>
      <c r="D53" s="32"/>
      <c r="E53" s="30"/>
      <c r="F53" s="30"/>
      <c r="G53" s="30"/>
      <c r="H53" s="34"/>
    </row>
    <row r="54" spans="1:8" ht="17.399999999999999" customHeight="1" x14ac:dyDescent="0.25">
      <c r="A54" s="148" t="s">
        <v>89</v>
      </c>
      <c r="B54" s="149"/>
      <c r="C54" s="149"/>
      <c r="D54" s="149"/>
      <c r="E54" s="149"/>
      <c r="F54" s="149"/>
      <c r="G54" s="149"/>
      <c r="H54" s="150"/>
    </row>
    <row r="55" spans="1:8" ht="37.950000000000003" customHeight="1" x14ac:dyDescent="0.25">
      <c r="A55" s="110" t="s">
        <v>69</v>
      </c>
      <c r="B55" s="111"/>
      <c r="C55" s="111"/>
      <c r="D55" s="111"/>
      <c r="E55" s="112"/>
      <c r="F55" s="68" t="s">
        <v>66</v>
      </c>
      <c r="G55" s="68" t="s">
        <v>67</v>
      </c>
      <c r="H55" s="74" t="s">
        <v>68</v>
      </c>
    </row>
    <row r="56" spans="1:8" ht="14.4" customHeight="1" x14ac:dyDescent="0.25">
      <c r="A56" s="113" t="s">
        <v>90</v>
      </c>
      <c r="B56" s="114"/>
      <c r="C56" s="114"/>
      <c r="D56" s="114"/>
      <c r="E56" s="115"/>
      <c r="F56" s="46">
        <f>H27</f>
        <v>4940.5023833333335</v>
      </c>
      <c r="G56" s="46">
        <f>H52</f>
        <v>2499.6949999999997</v>
      </c>
      <c r="H56" s="46">
        <f>SUM(F56:G56)</f>
        <v>7440.1973833333332</v>
      </c>
    </row>
    <row r="57" spans="1:8" ht="14.4" customHeight="1" x14ac:dyDescent="0.25">
      <c r="A57" s="116" t="s">
        <v>53</v>
      </c>
      <c r="B57" s="116"/>
      <c r="C57" s="116"/>
      <c r="D57" s="116"/>
      <c r="E57" s="116"/>
      <c r="F57" s="117">
        <f>BDI!D20</f>
        <v>0.23713015980295582</v>
      </c>
      <c r="G57" s="118"/>
      <c r="H57" s="119"/>
    </row>
    <row r="58" spans="1:8" x14ac:dyDescent="0.25">
      <c r="A58" s="120" t="s">
        <v>91</v>
      </c>
      <c r="B58" s="120"/>
      <c r="C58" s="120"/>
      <c r="D58" s="120"/>
      <c r="E58" s="120"/>
      <c r="F58" s="121">
        <f>H56*(1+F57)</f>
        <v>9204.4925778086999</v>
      </c>
      <c r="G58" s="122"/>
      <c r="H58" s="122"/>
    </row>
  </sheetData>
  <mergeCells count="81">
    <mergeCell ref="A57:E57"/>
    <mergeCell ref="F57:H57"/>
    <mergeCell ref="A58:E58"/>
    <mergeCell ref="F58:H58"/>
    <mergeCell ref="A56:E56"/>
    <mergeCell ref="A44:D44"/>
    <mergeCell ref="F44:G44"/>
    <mergeCell ref="A46:D46"/>
    <mergeCell ref="A47:D47"/>
    <mergeCell ref="A49:D49"/>
    <mergeCell ref="F49:G49"/>
    <mergeCell ref="A50:D50"/>
    <mergeCell ref="F50:G50"/>
    <mergeCell ref="A52:G52"/>
    <mergeCell ref="A54:H54"/>
    <mergeCell ref="A55:E55"/>
    <mergeCell ref="H41:H44"/>
    <mergeCell ref="A42:D42"/>
    <mergeCell ref="F42:G42"/>
    <mergeCell ref="A43:D43"/>
    <mergeCell ref="F43:G43"/>
    <mergeCell ref="A34:D34"/>
    <mergeCell ref="F34:G34"/>
    <mergeCell ref="A35:D35"/>
    <mergeCell ref="F35:G35"/>
    <mergeCell ref="B39:D39"/>
    <mergeCell ref="A40:D40"/>
    <mergeCell ref="F40:G40"/>
    <mergeCell ref="A41:D41"/>
    <mergeCell ref="F41:G41"/>
    <mergeCell ref="H35:H38"/>
    <mergeCell ref="A36:D36"/>
    <mergeCell ref="F36:G36"/>
    <mergeCell ref="F37:G37"/>
    <mergeCell ref="A38:D38"/>
    <mergeCell ref="F38:G38"/>
    <mergeCell ref="A27:G27"/>
    <mergeCell ref="A29:H29"/>
    <mergeCell ref="A30:D30"/>
    <mergeCell ref="A31:D31"/>
    <mergeCell ref="H31:H32"/>
    <mergeCell ref="A32:D32"/>
    <mergeCell ref="A22:E22"/>
    <mergeCell ref="F22:G22"/>
    <mergeCell ref="H22:H25"/>
    <mergeCell ref="A23:E23"/>
    <mergeCell ref="F23:G23"/>
    <mergeCell ref="A24:E24"/>
    <mergeCell ref="F24:G24"/>
    <mergeCell ref="A25:E25"/>
    <mergeCell ref="F25:G25"/>
    <mergeCell ref="A18:D18"/>
    <mergeCell ref="F18:G18"/>
    <mergeCell ref="A19:D19"/>
    <mergeCell ref="F19:G19"/>
    <mergeCell ref="A21:E21"/>
    <mergeCell ref="F21:G21"/>
    <mergeCell ref="A10:D10"/>
    <mergeCell ref="A12:D12"/>
    <mergeCell ref="F12:G12"/>
    <mergeCell ref="A13:D13"/>
    <mergeCell ref="F13:G13"/>
    <mergeCell ref="H13:H16"/>
    <mergeCell ref="A14:D14"/>
    <mergeCell ref="F14:G14"/>
    <mergeCell ref="A15:D15"/>
    <mergeCell ref="F15:G15"/>
    <mergeCell ref="A16:D16"/>
    <mergeCell ref="F16:G16"/>
    <mergeCell ref="A9:D9"/>
    <mergeCell ref="A2:H2"/>
    <mergeCell ref="A3:H3"/>
    <mergeCell ref="A4:D4"/>
    <mergeCell ref="E4:H4"/>
    <mergeCell ref="A5:D5"/>
    <mergeCell ref="E5:H5"/>
    <mergeCell ref="A6:D6"/>
    <mergeCell ref="E6:H6"/>
    <mergeCell ref="A7:D7"/>
    <mergeCell ref="E7:H7"/>
    <mergeCell ref="A8:H8"/>
  </mergeCells>
  <printOptions horizontalCentered="1"/>
  <pageMargins left="0.51181102362204722" right="0.31496062992125984" top="0.78740157480314965" bottom="0.39370078740157483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58"/>
  <sheetViews>
    <sheetView topLeftCell="A36" zoomScale="93" zoomScaleNormal="93" workbookViewId="0">
      <selection activeCell="A2" sqref="A2:H58"/>
    </sheetView>
  </sheetViews>
  <sheetFormatPr defaultColWidth="9.109375" defaultRowHeight="13.8" x14ac:dyDescent="0.25"/>
  <cols>
    <col min="1" max="1" width="9.109375" style="21"/>
    <col min="2" max="2" width="13.109375" style="21" customWidth="1"/>
    <col min="3" max="3" width="14.33203125" style="21" customWidth="1"/>
    <col min="4" max="4" width="17.33203125" style="20" customWidth="1"/>
    <col min="5" max="5" width="11" style="21" customWidth="1"/>
    <col min="6" max="6" width="17.88671875" style="21" customWidth="1"/>
    <col min="7" max="7" width="17" style="21" customWidth="1"/>
    <col min="8" max="8" width="17.33203125" style="21" bestFit="1" customWidth="1"/>
    <col min="9" max="9" width="9.109375" style="22"/>
    <col min="10" max="10" width="14.44140625" style="22" bestFit="1" customWidth="1"/>
    <col min="11" max="16384" width="9.109375" style="22"/>
  </cols>
  <sheetData>
    <row r="1" spans="1:10" ht="13.95" customHeight="1" thickBot="1" x14ac:dyDescent="0.3">
      <c r="A1" s="23"/>
      <c r="B1" s="23"/>
      <c r="C1" s="23"/>
      <c r="D1" s="23"/>
      <c r="E1" s="23"/>
      <c r="F1" s="23"/>
      <c r="G1" s="23"/>
      <c r="H1" s="23"/>
    </row>
    <row r="2" spans="1:10" ht="25.95" customHeight="1" x14ac:dyDescent="0.25">
      <c r="A2" s="162" t="s">
        <v>54</v>
      </c>
      <c r="B2" s="163"/>
      <c r="C2" s="163"/>
      <c r="D2" s="163"/>
      <c r="E2" s="163"/>
      <c r="F2" s="163"/>
      <c r="G2" s="163"/>
      <c r="H2" s="164"/>
    </row>
    <row r="3" spans="1:10" ht="16.2" customHeight="1" x14ac:dyDescent="0.25">
      <c r="A3" s="168" t="s">
        <v>117</v>
      </c>
      <c r="B3" s="168"/>
      <c r="C3" s="168"/>
      <c r="D3" s="168"/>
      <c r="E3" s="168"/>
      <c r="F3" s="168"/>
      <c r="G3" s="168"/>
      <c r="H3" s="168"/>
    </row>
    <row r="4" spans="1:10" ht="18" customHeight="1" x14ac:dyDescent="0.25">
      <c r="A4" s="169" t="s">
        <v>95</v>
      </c>
      <c r="B4" s="169"/>
      <c r="C4" s="169"/>
      <c r="D4" s="169"/>
      <c r="E4" s="171" t="s">
        <v>110</v>
      </c>
      <c r="F4" s="171"/>
      <c r="G4" s="171"/>
      <c r="H4" s="171"/>
    </row>
    <row r="5" spans="1:10" ht="18.600000000000001" customHeight="1" x14ac:dyDescent="0.25">
      <c r="A5" s="170" t="s">
        <v>96</v>
      </c>
      <c r="B5" s="170"/>
      <c r="C5" s="170"/>
      <c r="D5" s="170"/>
      <c r="E5" s="171" t="s">
        <v>133</v>
      </c>
      <c r="F5" s="171"/>
      <c r="G5" s="171"/>
      <c r="H5" s="171"/>
    </row>
    <row r="6" spans="1:10" ht="19.2" customHeight="1" x14ac:dyDescent="0.25">
      <c r="A6" s="169" t="s">
        <v>97</v>
      </c>
      <c r="B6" s="169"/>
      <c r="C6" s="169"/>
      <c r="D6" s="169"/>
      <c r="E6" s="171">
        <v>30</v>
      </c>
      <c r="F6" s="171"/>
      <c r="G6" s="171"/>
      <c r="H6" s="171"/>
    </row>
    <row r="7" spans="1:10" ht="19.95" customHeight="1" x14ac:dyDescent="0.25">
      <c r="A7" s="169" t="s">
        <v>98</v>
      </c>
      <c r="B7" s="169"/>
      <c r="C7" s="169"/>
      <c r="D7" s="169"/>
      <c r="E7" s="172">
        <v>1000</v>
      </c>
      <c r="F7" s="172"/>
      <c r="G7" s="172"/>
      <c r="H7" s="172"/>
    </row>
    <row r="8" spans="1:10" ht="18" customHeight="1" thickBot="1" x14ac:dyDescent="0.3">
      <c r="A8" s="165" t="s">
        <v>80</v>
      </c>
      <c r="B8" s="166"/>
      <c r="C8" s="166"/>
      <c r="D8" s="166"/>
      <c r="E8" s="166"/>
      <c r="F8" s="166"/>
      <c r="G8" s="166"/>
      <c r="H8" s="167"/>
    </row>
    <row r="9" spans="1:10" ht="41.4" x14ac:dyDescent="0.25">
      <c r="A9" s="173" t="s">
        <v>36</v>
      </c>
      <c r="B9" s="174"/>
      <c r="C9" s="174"/>
      <c r="D9" s="175"/>
      <c r="E9" s="67" t="s">
        <v>64</v>
      </c>
      <c r="F9" s="68" t="s">
        <v>70</v>
      </c>
      <c r="G9" s="69" t="s">
        <v>106</v>
      </c>
      <c r="H9" s="70" t="s">
        <v>63</v>
      </c>
    </row>
    <row r="10" spans="1:10" ht="17.399999999999999" customHeight="1" x14ac:dyDescent="0.25">
      <c r="A10" s="176" t="s">
        <v>76</v>
      </c>
      <c r="B10" s="177"/>
      <c r="C10" s="177"/>
      <c r="D10" s="178"/>
      <c r="E10" s="24">
        <v>1</v>
      </c>
      <c r="F10" s="46">
        <v>1910.5</v>
      </c>
      <c r="G10" s="47">
        <f>F10*70.11%</f>
        <v>1339.45155</v>
      </c>
      <c r="H10" s="46">
        <f>F10+G10</f>
        <v>3249.9515499999998</v>
      </c>
      <c r="J10" s="25"/>
    </row>
    <row r="11" spans="1:10" x14ac:dyDescent="0.25">
      <c r="A11" s="20"/>
      <c r="D11" s="21"/>
      <c r="H11" s="26"/>
    </row>
    <row r="12" spans="1:10" ht="16.95" customHeight="1" x14ac:dyDescent="0.25">
      <c r="A12" s="110" t="s">
        <v>37</v>
      </c>
      <c r="B12" s="111"/>
      <c r="C12" s="111"/>
      <c r="D12" s="112"/>
      <c r="E12" s="67" t="s">
        <v>64</v>
      </c>
      <c r="F12" s="110" t="s">
        <v>73</v>
      </c>
      <c r="G12" s="112"/>
      <c r="H12" s="71" t="s">
        <v>63</v>
      </c>
    </row>
    <row r="13" spans="1:10" ht="14.4" customHeight="1" x14ac:dyDescent="0.3">
      <c r="A13" s="113" t="s">
        <v>38</v>
      </c>
      <c r="B13" s="114"/>
      <c r="C13" s="114"/>
      <c r="D13" s="115"/>
      <c r="E13" s="27">
        <v>1</v>
      </c>
      <c r="F13" s="141">
        <v>130000</v>
      </c>
      <c r="G13" s="142"/>
      <c r="H13" s="147">
        <f>F16/12</f>
        <v>1300</v>
      </c>
      <c r="J13" s="75"/>
    </row>
    <row r="14" spans="1:10" ht="14.4" customHeight="1" x14ac:dyDescent="0.25">
      <c r="A14" s="113" t="s">
        <v>40</v>
      </c>
      <c r="B14" s="114"/>
      <c r="C14" s="114"/>
      <c r="D14" s="115"/>
      <c r="E14" s="44">
        <v>0.4</v>
      </c>
      <c r="F14" s="141">
        <f>F13*E14</f>
        <v>52000</v>
      </c>
      <c r="G14" s="142"/>
      <c r="H14" s="147"/>
    </row>
    <row r="15" spans="1:10" ht="14.4" customHeight="1" x14ac:dyDescent="0.25">
      <c r="A15" s="113" t="s">
        <v>93</v>
      </c>
      <c r="B15" s="114"/>
      <c r="C15" s="114"/>
      <c r="D15" s="115"/>
      <c r="E15" s="29">
        <v>1</v>
      </c>
      <c r="F15" s="143">
        <f>(F13-F14)</f>
        <v>78000</v>
      </c>
      <c r="G15" s="144"/>
      <c r="H15" s="147"/>
    </row>
    <row r="16" spans="1:10" ht="14.4" customHeight="1" x14ac:dyDescent="0.25">
      <c r="A16" s="114" t="s">
        <v>94</v>
      </c>
      <c r="B16" s="114"/>
      <c r="C16" s="114"/>
      <c r="D16" s="115"/>
      <c r="E16" s="44">
        <v>0.2</v>
      </c>
      <c r="F16" s="141">
        <f>F15*E16</f>
        <v>15600</v>
      </c>
      <c r="G16" s="142"/>
      <c r="H16" s="147"/>
    </row>
    <row r="17" spans="1:10" x14ac:dyDescent="0.25">
      <c r="A17" s="31"/>
      <c r="B17" s="32"/>
      <c r="C17" s="32"/>
      <c r="D17" s="32"/>
      <c r="E17" s="32"/>
      <c r="F17" s="32"/>
      <c r="G17" s="33"/>
      <c r="H17" s="34"/>
    </row>
    <row r="18" spans="1:10" ht="17.399999999999999" customHeight="1" x14ac:dyDescent="0.25">
      <c r="A18" s="110" t="s">
        <v>56</v>
      </c>
      <c r="B18" s="111"/>
      <c r="C18" s="111"/>
      <c r="D18" s="112"/>
      <c r="E18" s="67" t="s">
        <v>82</v>
      </c>
      <c r="F18" s="110" t="s">
        <v>57</v>
      </c>
      <c r="G18" s="112"/>
      <c r="H18" s="71" t="s">
        <v>58</v>
      </c>
    </row>
    <row r="19" spans="1:10" ht="19.2" customHeight="1" x14ac:dyDescent="0.25">
      <c r="A19" s="113" t="s">
        <v>92</v>
      </c>
      <c r="B19" s="114"/>
      <c r="C19" s="114"/>
      <c r="D19" s="115"/>
      <c r="E19" s="43">
        <v>0.06</v>
      </c>
      <c r="F19" s="141">
        <f>F13</f>
        <v>130000</v>
      </c>
      <c r="G19" s="142"/>
      <c r="H19" s="46">
        <f>(F19*E19)/12</f>
        <v>650</v>
      </c>
    </row>
    <row r="20" spans="1:10" x14ac:dyDescent="0.25">
      <c r="A20" s="31"/>
      <c r="B20" s="32"/>
      <c r="C20" s="32"/>
      <c r="D20" s="32"/>
      <c r="E20" s="32"/>
      <c r="F20" s="32"/>
      <c r="G20" s="32"/>
      <c r="H20" s="34"/>
    </row>
    <row r="21" spans="1:10" ht="19.2" customHeight="1" x14ac:dyDescent="0.25">
      <c r="A21" s="110" t="s">
        <v>41</v>
      </c>
      <c r="B21" s="111"/>
      <c r="C21" s="111"/>
      <c r="D21" s="111"/>
      <c r="E21" s="112"/>
      <c r="F21" s="110" t="s">
        <v>73</v>
      </c>
      <c r="G21" s="112"/>
      <c r="H21" s="71" t="s">
        <v>58</v>
      </c>
    </row>
    <row r="22" spans="1:10" ht="14.4" customHeight="1" x14ac:dyDescent="0.25">
      <c r="A22" s="113" t="s">
        <v>77</v>
      </c>
      <c r="B22" s="114"/>
      <c r="C22" s="114"/>
      <c r="D22" s="114"/>
      <c r="E22" s="115"/>
      <c r="F22" s="141">
        <f>F19*2.4%</f>
        <v>3120</v>
      </c>
      <c r="G22" s="142"/>
      <c r="H22" s="138">
        <f>SUM(F22+F23+F24+F25)/12</f>
        <v>487.21750000000003</v>
      </c>
    </row>
    <row r="23" spans="1:10" ht="14.4" customHeight="1" x14ac:dyDescent="0.25">
      <c r="A23" s="113" t="s">
        <v>78</v>
      </c>
      <c r="B23" s="114"/>
      <c r="C23" s="114"/>
      <c r="D23" s="114"/>
      <c r="E23" s="115"/>
      <c r="F23" s="141">
        <v>126.61</v>
      </c>
      <c r="G23" s="142"/>
      <c r="H23" s="139"/>
    </row>
    <row r="24" spans="1:10" ht="14.4" customHeight="1" x14ac:dyDescent="0.25">
      <c r="A24" s="113" t="s">
        <v>79</v>
      </c>
      <c r="B24" s="114"/>
      <c r="C24" s="114"/>
      <c r="D24" s="114"/>
      <c r="E24" s="115"/>
      <c r="F24" s="145">
        <v>0</v>
      </c>
      <c r="G24" s="146"/>
      <c r="H24" s="139"/>
    </row>
    <row r="25" spans="1:10" ht="13.95" customHeight="1" x14ac:dyDescent="0.25">
      <c r="A25" s="126" t="s">
        <v>72</v>
      </c>
      <c r="B25" s="127"/>
      <c r="C25" s="127"/>
      <c r="D25" s="127"/>
      <c r="E25" s="128"/>
      <c r="F25" s="141">
        <f>F13*2%</f>
        <v>2600</v>
      </c>
      <c r="G25" s="142"/>
      <c r="H25" s="140"/>
      <c r="J25" s="76"/>
    </row>
    <row r="26" spans="1:10" x14ac:dyDescent="0.25">
      <c r="A26" s="31"/>
      <c r="B26" s="35"/>
      <c r="C26" s="35"/>
      <c r="D26" s="35"/>
      <c r="E26" s="30"/>
      <c r="F26" s="36"/>
      <c r="G26" s="37"/>
      <c r="H26" s="34"/>
    </row>
    <row r="27" spans="1:10" ht="16.2" customHeight="1" x14ac:dyDescent="0.25">
      <c r="A27" s="110" t="s">
        <v>42</v>
      </c>
      <c r="B27" s="111"/>
      <c r="C27" s="111"/>
      <c r="D27" s="111"/>
      <c r="E27" s="111"/>
      <c r="F27" s="111"/>
      <c r="G27" s="112"/>
      <c r="H27" s="72">
        <f>H10+H13+H19+H22</f>
        <v>5687.1690499999995</v>
      </c>
    </row>
    <row r="28" spans="1:10" x14ac:dyDescent="0.25">
      <c r="A28" s="30"/>
      <c r="B28" s="35"/>
      <c r="C28" s="35"/>
      <c r="D28" s="35"/>
      <c r="E28" s="35"/>
      <c r="F28" s="35"/>
      <c r="G28" s="35"/>
      <c r="H28" s="38"/>
    </row>
    <row r="29" spans="1:10" ht="21.6" customHeight="1" x14ac:dyDescent="0.25">
      <c r="A29" s="151" t="s">
        <v>81</v>
      </c>
      <c r="B29" s="151"/>
      <c r="C29" s="151"/>
      <c r="D29" s="151"/>
      <c r="E29" s="151"/>
      <c r="F29" s="151"/>
      <c r="G29" s="151"/>
      <c r="H29" s="151"/>
    </row>
    <row r="30" spans="1:10" ht="19.2" customHeight="1" x14ac:dyDescent="0.25">
      <c r="A30" s="110" t="s">
        <v>43</v>
      </c>
      <c r="B30" s="111"/>
      <c r="C30" s="111"/>
      <c r="D30" s="112"/>
      <c r="E30" s="67" t="s">
        <v>64</v>
      </c>
      <c r="F30" s="67" t="s">
        <v>61</v>
      </c>
      <c r="G30" s="67" t="s">
        <v>65</v>
      </c>
      <c r="H30" s="73" t="s">
        <v>63</v>
      </c>
    </row>
    <row r="31" spans="1:10" ht="14.4" customHeight="1" x14ac:dyDescent="0.25">
      <c r="A31" s="113" t="s">
        <v>44</v>
      </c>
      <c r="B31" s="114"/>
      <c r="C31" s="114"/>
      <c r="D31" s="115"/>
      <c r="E31" s="27">
        <v>10</v>
      </c>
      <c r="F31" s="28">
        <v>0</v>
      </c>
      <c r="G31" s="28">
        <f>F31/E31</f>
        <v>0</v>
      </c>
      <c r="H31" s="138">
        <f>G32</f>
        <v>0</v>
      </c>
    </row>
    <row r="32" spans="1:10" ht="14.4" customHeight="1" x14ac:dyDescent="0.25">
      <c r="A32" s="113" t="s">
        <v>45</v>
      </c>
      <c r="B32" s="114"/>
      <c r="C32" s="114"/>
      <c r="D32" s="115"/>
      <c r="E32" s="53">
        <f>D7</f>
        <v>0</v>
      </c>
      <c r="F32" s="28">
        <f>G31</f>
        <v>0</v>
      </c>
      <c r="G32" s="46">
        <f>E32*F32</f>
        <v>0</v>
      </c>
      <c r="H32" s="140"/>
    </row>
    <row r="33" spans="1:10" x14ac:dyDescent="0.25">
      <c r="A33" s="30"/>
      <c r="B33" s="35"/>
      <c r="C33" s="35"/>
      <c r="D33" s="35"/>
      <c r="E33" s="39"/>
      <c r="F33" s="33"/>
      <c r="G33" s="38"/>
      <c r="H33" s="33"/>
    </row>
    <row r="34" spans="1:10" ht="19.2" customHeight="1" x14ac:dyDescent="0.25">
      <c r="A34" s="110" t="s">
        <v>46</v>
      </c>
      <c r="B34" s="111"/>
      <c r="C34" s="111"/>
      <c r="D34" s="112"/>
      <c r="E34" s="67" t="s">
        <v>64</v>
      </c>
      <c r="F34" s="110" t="s">
        <v>73</v>
      </c>
      <c r="G34" s="112"/>
      <c r="H34" s="73" t="s">
        <v>63</v>
      </c>
    </row>
    <row r="35" spans="1:10" ht="14.4" customHeight="1" x14ac:dyDescent="0.25">
      <c r="A35" s="113" t="s">
        <v>47</v>
      </c>
      <c r="B35" s="114"/>
      <c r="C35" s="114"/>
      <c r="D35" s="115"/>
      <c r="E35" s="40" t="s">
        <v>39</v>
      </c>
      <c r="F35" s="158">
        <v>32.619999999999997</v>
      </c>
      <c r="G35" s="159"/>
      <c r="H35" s="147">
        <f>(F35*F37)/F36*F38</f>
        <v>26.095999999999997</v>
      </c>
    </row>
    <row r="36" spans="1:10" ht="14.4" customHeight="1" x14ac:dyDescent="0.25">
      <c r="A36" s="113" t="s">
        <v>48</v>
      </c>
      <c r="B36" s="114"/>
      <c r="C36" s="114"/>
      <c r="D36" s="115"/>
      <c r="E36" s="40"/>
      <c r="F36" s="160">
        <v>10000</v>
      </c>
      <c r="G36" s="161"/>
      <c r="H36" s="147"/>
    </row>
    <row r="37" spans="1:10" ht="14.4" customHeight="1" x14ac:dyDescent="0.25">
      <c r="A37" s="61" t="s">
        <v>74</v>
      </c>
      <c r="B37" s="62"/>
      <c r="C37" s="62"/>
      <c r="D37" s="63"/>
      <c r="E37" s="40"/>
      <c r="F37" s="158">
        <v>8</v>
      </c>
      <c r="G37" s="159"/>
      <c r="H37" s="147"/>
    </row>
    <row r="38" spans="1:10" ht="14.4" customHeight="1" x14ac:dyDescent="0.25">
      <c r="A38" s="113" t="s">
        <v>88</v>
      </c>
      <c r="B38" s="114"/>
      <c r="C38" s="114"/>
      <c r="D38" s="115"/>
      <c r="E38" s="40"/>
      <c r="F38" s="160">
        <f>E7</f>
        <v>1000</v>
      </c>
      <c r="G38" s="161"/>
      <c r="H38" s="147"/>
    </row>
    <row r="39" spans="1:10" x14ac:dyDescent="0.25">
      <c r="A39" s="30"/>
      <c r="B39" s="114"/>
      <c r="C39" s="114"/>
      <c r="D39" s="114"/>
      <c r="E39" s="39"/>
      <c r="F39" s="33"/>
      <c r="G39" s="38"/>
      <c r="H39" s="33"/>
    </row>
    <row r="40" spans="1:10" ht="18.600000000000001" customHeight="1" x14ac:dyDescent="0.3">
      <c r="A40" s="110" t="s">
        <v>50</v>
      </c>
      <c r="B40" s="111"/>
      <c r="C40" s="111"/>
      <c r="D40" s="112"/>
      <c r="E40" s="67" t="s">
        <v>85</v>
      </c>
      <c r="F40" s="110" t="s">
        <v>73</v>
      </c>
      <c r="G40" s="112"/>
      <c r="H40" s="73" t="s">
        <v>63</v>
      </c>
      <c r="J40" s="75"/>
    </row>
    <row r="41" spans="1:10" ht="14.4" customHeight="1" x14ac:dyDescent="0.25">
      <c r="A41" s="123" t="s">
        <v>83</v>
      </c>
      <c r="B41" s="124"/>
      <c r="C41" s="124"/>
      <c r="D41" s="125"/>
      <c r="E41" s="64" t="s">
        <v>39</v>
      </c>
      <c r="F41" s="131">
        <v>755.99</v>
      </c>
      <c r="G41" s="132"/>
      <c r="H41" s="152">
        <f>(F43*F41)/F42*F44</f>
        <v>75.599000000000004</v>
      </c>
    </row>
    <row r="42" spans="1:10" ht="14.4" customHeight="1" x14ac:dyDescent="0.25">
      <c r="A42" s="123" t="s">
        <v>84</v>
      </c>
      <c r="B42" s="124"/>
      <c r="C42" s="124"/>
      <c r="D42" s="125"/>
      <c r="E42" s="66" t="s">
        <v>49</v>
      </c>
      <c r="F42" s="133">
        <v>40000</v>
      </c>
      <c r="G42" s="134"/>
      <c r="H42" s="153"/>
    </row>
    <row r="43" spans="1:10" ht="14.4" customHeight="1" x14ac:dyDescent="0.25">
      <c r="A43" s="123" t="s">
        <v>86</v>
      </c>
      <c r="B43" s="124"/>
      <c r="C43" s="124"/>
      <c r="D43" s="125"/>
      <c r="E43" s="65" t="s">
        <v>87</v>
      </c>
      <c r="F43" s="133">
        <v>4</v>
      </c>
      <c r="G43" s="134"/>
      <c r="H43" s="153"/>
    </row>
    <row r="44" spans="1:10" ht="14.4" customHeight="1" x14ac:dyDescent="0.25">
      <c r="A44" s="123" t="s">
        <v>88</v>
      </c>
      <c r="B44" s="124"/>
      <c r="C44" s="124"/>
      <c r="D44" s="125"/>
      <c r="E44" s="65"/>
      <c r="F44" s="179">
        <f>E7</f>
        <v>1000</v>
      </c>
      <c r="G44" s="134"/>
      <c r="H44" s="154"/>
    </row>
    <row r="45" spans="1:10" x14ac:dyDescent="0.25">
      <c r="A45" s="49"/>
      <c r="B45" s="50"/>
      <c r="C45" s="50"/>
      <c r="D45" s="50"/>
      <c r="E45" s="51"/>
      <c r="F45" s="50"/>
      <c r="G45" s="50"/>
      <c r="H45" s="52"/>
    </row>
    <row r="46" spans="1:10" ht="17.399999999999999" customHeight="1" x14ac:dyDescent="0.25">
      <c r="A46" s="110" t="s">
        <v>51</v>
      </c>
      <c r="B46" s="111"/>
      <c r="C46" s="111"/>
      <c r="D46" s="112"/>
      <c r="E46" s="67" t="s">
        <v>64</v>
      </c>
      <c r="F46" s="67" t="s">
        <v>57</v>
      </c>
      <c r="G46" s="67" t="s">
        <v>60</v>
      </c>
      <c r="H46" s="73" t="s">
        <v>63</v>
      </c>
    </row>
    <row r="47" spans="1:10" ht="14.4" customHeight="1" x14ac:dyDescent="0.25">
      <c r="A47" s="113" t="s">
        <v>59</v>
      </c>
      <c r="B47" s="114"/>
      <c r="C47" s="114"/>
      <c r="D47" s="115"/>
      <c r="E47" s="43">
        <v>0.02</v>
      </c>
      <c r="F47" s="46">
        <f>F13</f>
        <v>130000</v>
      </c>
      <c r="G47" s="46">
        <f>F47*E47</f>
        <v>2600</v>
      </c>
      <c r="H47" s="46">
        <f>G47</f>
        <v>2600</v>
      </c>
      <c r="I47" s="45"/>
    </row>
    <row r="48" spans="1:10" x14ac:dyDescent="0.25">
      <c r="A48" s="31"/>
      <c r="B48" s="32"/>
      <c r="C48" s="32"/>
      <c r="D48" s="32"/>
      <c r="E48" s="32"/>
      <c r="F48" s="32"/>
      <c r="G48" s="32"/>
      <c r="H48" s="34"/>
    </row>
    <row r="49" spans="1:8" ht="16.2" customHeight="1" x14ac:dyDescent="0.25">
      <c r="A49" s="135" t="s">
        <v>71</v>
      </c>
      <c r="B49" s="136"/>
      <c r="C49" s="136"/>
      <c r="D49" s="137"/>
      <c r="E49" s="67" t="s">
        <v>64</v>
      </c>
      <c r="F49" s="110" t="s">
        <v>62</v>
      </c>
      <c r="G49" s="112"/>
      <c r="H49" s="73" t="s">
        <v>63</v>
      </c>
    </row>
    <row r="50" spans="1:8" ht="14.4" customHeight="1" x14ac:dyDescent="0.25">
      <c r="A50" s="155" t="s">
        <v>75</v>
      </c>
      <c r="B50" s="156"/>
      <c r="C50" s="156"/>
      <c r="D50" s="157"/>
      <c r="E50" s="41">
        <v>4</v>
      </c>
      <c r="F50" s="129">
        <v>149.5</v>
      </c>
      <c r="G50" s="130"/>
      <c r="H50" s="48">
        <f>F50*E50</f>
        <v>598</v>
      </c>
    </row>
    <row r="51" spans="1:8" x14ac:dyDescent="0.25">
      <c r="A51" s="20"/>
      <c r="D51" s="21"/>
    </row>
    <row r="52" spans="1:8" ht="15.6" customHeight="1" x14ac:dyDescent="0.25">
      <c r="A52" s="110" t="s">
        <v>52</v>
      </c>
      <c r="B52" s="111"/>
      <c r="C52" s="111"/>
      <c r="D52" s="111"/>
      <c r="E52" s="111"/>
      <c r="F52" s="111"/>
      <c r="G52" s="112"/>
      <c r="H52" s="72">
        <f>SUM(H31+H35+H41+H47+H50)</f>
        <v>3299.6950000000002</v>
      </c>
    </row>
    <row r="53" spans="1:8" x14ac:dyDescent="0.25">
      <c r="A53" s="31"/>
      <c r="B53" s="32"/>
      <c r="C53" s="32"/>
      <c r="D53" s="32"/>
      <c r="E53" s="30"/>
      <c r="F53" s="30"/>
      <c r="G53" s="30"/>
      <c r="H53" s="34"/>
    </row>
    <row r="54" spans="1:8" ht="17.399999999999999" customHeight="1" x14ac:dyDescent="0.25">
      <c r="A54" s="148" t="s">
        <v>89</v>
      </c>
      <c r="B54" s="149"/>
      <c r="C54" s="149"/>
      <c r="D54" s="149"/>
      <c r="E54" s="149"/>
      <c r="F54" s="149"/>
      <c r="G54" s="149"/>
      <c r="H54" s="150"/>
    </row>
    <row r="55" spans="1:8" ht="37.950000000000003" customHeight="1" x14ac:dyDescent="0.25">
      <c r="A55" s="110" t="s">
        <v>69</v>
      </c>
      <c r="B55" s="111"/>
      <c r="C55" s="111"/>
      <c r="D55" s="111"/>
      <c r="E55" s="112"/>
      <c r="F55" s="68" t="s">
        <v>66</v>
      </c>
      <c r="G55" s="68" t="s">
        <v>67</v>
      </c>
      <c r="H55" s="74" t="s">
        <v>68</v>
      </c>
    </row>
    <row r="56" spans="1:8" ht="14.4" customHeight="1" x14ac:dyDescent="0.25">
      <c r="A56" s="113" t="s">
        <v>90</v>
      </c>
      <c r="B56" s="114"/>
      <c r="C56" s="114"/>
      <c r="D56" s="114"/>
      <c r="E56" s="115"/>
      <c r="F56" s="46">
        <f>H27</f>
        <v>5687.1690499999995</v>
      </c>
      <c r="G56" s="46">
        <f>H52</f>
        <v>3299.6950000000002</v>
      </c>
      <c r="H56" s="46">
        <f>SUM(F56:G56)</f>
        <v>8986.8640500000001</v>
      </c>
    </row>
    <row r="57" spans="1:8" ht="14.4" customHeight="1" x14ac:dyDescent="0.25">
      <c r="A57" s="116" t="s">
        <v>53</v>
      </c>
      <c r="B57" s="116"/>
      <c r="C57" s="116"/>
      <c r="D57" s="116"/>
      <c r="E57" s="116"/>
      <c r="F57" s="117">
        <f>BDI!D20</f>
        <v>0.23713015980295582</v>
      </c>
      <c r="G57" s="118"/>
      <c r="H57" s="119"/>
    </row>
    <row r="58" spans="1:8" x14ac:dyDescent="0.25">
      <c r="A58" s="120" t="s">
        <v>91</v>
      </c>
      <c r="B58" s="120"/>
      <c r="C58" s="120"/>
      <c r="D58" s="120"/>
      <c r="E58" s="120"/>
      <c r="F58" s="121">
        <f>H56*(1+F57)</f>
        <v>11117.920558303938</v>
      </c>
      <c r="G58" s="122"/>
      <c r="H58" s="122"/>
    </row>
  </sheetData>
  <mergeCells count="81">
    <mergeCell ref="A57:E57"/>
    <mergeCell ref="F57:H57"/>
    <mergeCell ref="A58:E58"/>
    <mergeCell ref="F58:H58"/>
    <mergeCell ref="A56:E56"/>
    <mergeCell ref="A44:D44"/>
    <mergeCell ref="F44:G44"/>
    <mergeCell ref="A46:D46"/>
    <mergeCell ref="A47:D47"/>
    <mergeCell ref="A49:D49"/>
    <mergeCell ref="F49:G49"/>
    <mergeCell ref="A50:D50"/>
    <mergeCell ref="F50:G50"/>
    <mergeCell ref="A52:G52"/>
    <mergeCell ref="A54:H54"/>
    <mergeCell ref="A55:E55"/>
    <mergeCell ref="H41:H44"/>
    <mergeCell ref="A42:D42"/>
    <mergeCell ref="F42:G42"/>
    <mergeCell ref="A43:D43"/>
    <mergeCell ref="F43:G43"/>
    <mergeCell ref="A34:D34"/>
    <mergeCell ref="F34:G34"/>
    <mergeCell ref="A35:D35"/>
    <mergeCell ref="F35:G35"/>
    <mergeCell ref="B39:D39"/>
    <mergeCell ref="A40:D40"/>
    <mergeCell ref="F40:G40"/>
    <mergeCell ref="A41:D41"/>
    <mergeCell ref="F41:G41"/>
    <mergeCell ref="H35:H38"/>
    <mergeCell ref="A36:D36"/>
    <mergeCell ref="F36:G36"/>
    <mergeCell ref="F37:G37"/>
    <mergeCell ref="A38:D38"/>
    <mergeCell ref="F38:G38"/>
    <mergeCell ref="A27:G27"/>
    <mergeCell ref="A29:H29"/>
    <mergeCell ref="A30:D30"/>
    <mergeCell ref="A31:D31"/>
    <mergeCell ref="H31:H32"/>
    <mergeCell ref="A32:D32"/>
    <mergeCell ref="A22:E22"/>
    <mergeCell ref="F22:G22"/>
    <mergeCell ref="H22:H25"/>
    <mergeCell ref="A23:E23"/>
    <mergeCell ref="F23:G23"/>
    <mergeCell ref="A24:E24"/>
    <mergeCell ref="F24:G24"/>
    <mergeCell ref="A25:E25"/>
    <mergeCell ref="F25:G25"/>
    <mergeCell ref="A18:D18"/>
    <mergeCell ref="F18:G18"/>
    <mergeCell ref="A19:D19"/>
    <mergeCell ref="F19:G19"/>
    <mergeCell ref="A21:E21"/>
    <mergeCell ref="F21:G21"/>
    <mergeCell ref="A10:D10"/>
    <mergeCell ref="A12:D12"/>
    <mergeCell ref="F12:G12"/>
    <mergeCell ref="A13:D13"/>
    <mergeCell ref="F13:G13"/>
    <mergeCell ref="H13:H16"/>
    <mergeCell ref="A14:D14"/>
    <mergeCell ref="F14:G14"/>
    <mergeCell ref="A15:D15"/>
    <mergeCell ref="F15:G15"/>
    <mergeCell ref="A16:D16"/>
    <mergeCell ref="F16:G16"/>
    <mergeCell ref="A9:D9"/>
    <mergeCell ref="A2:H2"/>
    <mergeCell ref="A3:H3"/>
    <mergeCell ref="A4:D4"/>
    <mergeCell ref="E4:H4"/>
    <mergeCell ref="A5:D5"/>
    <mergeCell ref="E5:H5"/>
    <mergeCell ref="A6:D6"/>
    <mergeCell ref="E6:H6"/>
    <mergeCell ref="A7:D7"/>
    <mergeCell ref="E7:H7"/>
    <mergeCell ref="A8:H8"/>
  </mergeCells>
  <printOptions horizontalCentered="1"/>
  <pageMargins left="0.51181102362204722" right="0.31496062992125984" top="0.78740157480314965" bottom="0.39370078740157483" header="0.31496062992125984" footer="0.31496062992125984"/>
  <pageSetup paperSize="9"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zoomScale="93" zoomScaleNormal="93" workbookViewId="0">
      <selection activeCell="A3" sqref="A3:H3"/>
    </sheetView>
  </sheetViews>
  <sheetFormatPr defaultColWidth="9.109375" defaultRowHeight="13.8" x14ac:dyDescent="0.25"/>
  <cols>
    <col min="1" max="1" width="9.109375" style="21"/>
    <col min="2" max="2" width="13.109375" style="21" customWidth="1"/>
    <col min="3" max="3" width="14.33203125" style="21" customWidth="1"/>
    <col min="4" max="4" width="17.33203125" style="20" customWidth="1"/>
    <col min="5" max="5" width="11" style="21" customWidth="1"/>
    <col min="6" max="6" width="17.88671875" style="21" customWidth="1"/>
    <col min="7" max="7" width="17" style="21" customWidth="1"/>
    <col min="8" max="8" width="17.33203125" style="21" bestFit="1" customWidth="1"/>
    <col min="9" max="9" width="9.109375" style="22"/>
    <col min="10" max="10" width="14.44140625" style="22" bestFit="1" customWidth="1"/>
    <col min="11" max="16384" width="9.109375" style="22"/>
  </cols>
  <sheetData>
    <row r="1" spans="1:10" ht="13.95" customHeight="1" thickBot="1" x14ac:dyDescent="0.3">
      <c r="A1" s="23"/>
      <c r="B1" s="23"/>
      <c r="C1" s="23"/>
      <c r="D1" s="23"/>
      <c r="E1" s="23"/>
      <c r="F1" s="23"/>
      <c r="G1" s="23"/>
      <c r="H1" s="23"/>
    </row>
    <row r="2" spans="1:10" ht="25.95" customHeight="1" x14ac:dyDescent="0.25">
      <c r="A2" s="162" t="s">
        <v>54</v>
      </c>
      <c r="B2" s="163"/>
      <c r="C2" s="163"/>
      <c r="D2" s="163"/>
      <c r="E2" s="163"/>
      <c r="F2" s="163"/>
      <c r="G2" s="163"/>
      <c r="H2" s="164"/>
    </row>
    <row r="3" spans="1:10" ht="16.2" customHeight="1" x14ac:dyDescent="0.25">
      <c r="A3" s="168" t="s">
        <v>118</v>
      </c>
      <c r="B3" s="168"/>
      <c r="C3" s="168"/>
      <c r="D3" s="168"/>
      <c r="E3" s="168"/>
      <c r="F3" s="168"/>
      <c r="G3" s="168"/>
      <c r="H3" s="168"/>
    </row>
    <row r="4" spans="1:10" ht="18" customHeight="1" x14ac:dyDescent="0.25">
      <c r="A4" s="169" t="s">
        <v>95</v>
      </c>
      <c r="B4" s="169"/>
      <c r="C4" s="169"/>
      <c r="D4" s="169"/>
      <c r="E4" s="171" t="s">
        <v>134</v>
      </c>
      <c r="F4" s="171"/>
      <c r="G4" s="171"/>
      <c r="H4" s="171"/>
    </row>
    <row r="5" spans="1:10" ht="22.2" customHeight="1" x14ac:dyDescent="0.25">
      <c r="A5" s="170" t="s">
        <v>96</v>
      </c>
      <c r="B5" s="170"/>
      <c r="C5" s="170"/>
      <c r="D5" s="170"/>
      <c r="E5" s="171" t="s">
        <v>133</v>
      </c>
      <c r="F5" s="171"/>
      <c r="G5" s="171"/>
      <c r="H5" s="171"/>
    </row>
    <row r="6" spans="1:10" ht="19.2" customHeight="1" x14ac:dyDescent="0.25">
      <c r="A6" s="169" t="s">
        <v>97</v>
      </c>
      <c r="B6" s="169"/>
      <c r="C6" s="169"/>
      <c r="D6" s="169"/>
      <c r="E6" s="171">
        <v>30</v>
      </c>
      <c r="F6" s="171"/>
      <c r="G6" s="171"/>
      <c r="H6" s="171"/>
    </row>
    <row r="7" spans="1:10" ht="19.95" customHeight="1" x14ac:dyDescent="0.25">
      <c r="A7" s="169" t="s">
        <v>98</v>
      </c>
      <c r="B7" s="169"/>
      <c r="C7" s="169"/>
      <c r="D7" s="169"/>
      <c r="E7" s="172">
        <v>2600</v>
      </c>
      <c r="F7" s="172"/>
      <c r="G7" s="172"/>
      <c r="H7" s="172"/>
    </row>
    <row r="8" spans="1:10" ht="18" customHeight="1" thickBot="1" x14ac:dyDescent="0.3">
      <c r="A8" s="165" t="s">
        <v>80</v>
      </c>
      <c r="B8" s="166"/>
      <c r="C8" s="166"/>
      <c r="D8" s="166"/>
      <c r="E8" s="166"/>
      <c r="F8" s="166"/>
      <c r="G8" s="166"/>
      <c r="H8" s="167"/>
    </row>
    <row r="9" spans="1:10" ht="41.4" x14ac:dyDescent="0.25">
      <c r="A9" s="173" t="s">
        <v>36</v>
      </c>
      <c r="B9" s="174"/>
      <c r="C9" s="174"/>
      <c r="D9" s="175"/>
      <c r="E9" s="67" t="s">
        <v>64</v>
      </c>
      <c r="F9" s="68" t="s">
        <v>70</v>
      </c>
      <c r="G9" s="69" t="s">
        <v>106</v>
      </c>
      <c r="H9" s="70" t="s">
        <v>63</v>
      </c>
    </row>
    <row r="10" spans="1:10" ht="17.399999999999999" customHeight="1" x14ac:dyDescent="0.25">
      <c r="A10" s="176" t="s">
        <v>76</v>
      </c>
      <c r="B10" s="177"/>
      <c r="C10" s="177"/>
      <c r="D10" s="178"/>
      <c r="E10" s="24">
        <v>1</v>
      </c>
      <c r="F10" s="46">
        <v>1910.5</v>
      </c>
      <c r="G10" s="47">
        <f>F10*70.11%</f>
        <v>1339.45155</v>
      </c>
      <c r="H10" s="46">
        <f>F10+G10</f>
        <v>3249.9515499999998</v>
      </c>
      <c r="J10" s="25"/>
    </row>
    <row r="11" spans="1:10" x14ac:dyDescent="0.25">
      <c r="A11" s="20"/>
      <c r="D11" s="21"/>
      <c r="H11" s="26"/>
    </row>
    <row r="12" spans="1:10" ht="16.95" customHeight="1" x14ac:dyDescent="0.25">
      <c r="A12" s="110" t="s">
        <v>37</v>
      </c>
      <c r="B12" s="111"/>
      <c r="C12" s="111"/>
      <c r="D12" s="112"/>
      <c r="E12" s="67" t="s">
        <v>64</v>
      </c>
      <c r="F12" s="110" t="s">
        <v>73</v>
      </c>
      <c r="G12" s="112"/>
      <c r="H12" s="71" t="s">
        <v>63</v>
      </c>
    </row>
    <row r="13" spans="1:10" ht="14.4" customHeight="1" x14ac:dyDescent="0.3">
      <c r="A13" s="113" t="s">
        <v>38</v>
      </c>
      <c r="B13" s="114"/>
      <c r="C13" s="114"/>
      <c r="D13" s="115"/>
      <c r="E13" s="27">
        <v>1</v>
      </c>
      <c r="F13" s="141">
        <v>80000</v>
      </c>
      <c r="G13" s="142"/>
      <c r="H13" s="147">
        <f>F16/12</f>
        <v>800</v>
      </c>
      <c r="J13" s="75"/>
    </row>
    <row r="14" spans="1:10" ht="14.4" customHeight="1" x14ac:dyDescent="0.25">
      <c r="A14" s="113" t="s">
        <v>40</v>
      </c>
      <c r="B14" s="114"/>
      <c r="C14" s="114"/>
      <c r="D14" s="115"/>
      <c r="E14" s="44">
        <v>0.4</v>
      </c>
      <c r="F14" s="141">
        <f>F13*E14</f>
        <v>32000</v>
      </c>
      <c r="G14" s="142"/>
      <c r="H14" s="147"/>
    </row>
    <row r="15" spans="1:10" ht="14.4" customHeight="1" x14ac:dyDescent="0.25">
      <c r="A15" s="113" t="s">
        <v>93</v>
      </c>
      <c r="B15" s="114"/>
      <c r="C15" s="114"/>
      <c r="D15" s="115"/>
      <c r="E15" s="29">
        <v>1</v>
      </c>
      <c r="F15" s="143">
        <f>(F13-F14)</f>
        <v>48000</v>
      </c>
      <c r="G15" s="144"/>
      <c r="H15" s="147"/>
    </row>
    <row r="16" spans="1:10" ht="14.4" customHeight="1" x14ac:dyDescent="0.25">
      <c r="A16" s="114" t="s">
        <v>94</v>
      </c>
      <c r="B16" s="114"/>
      <c r="C16" s="114"/>
      <c r="D16" s="115"/>
      <c r="E16" s="44">
        <v>0.2</v>
      </c>
      <c r="F16" s="141">
        <f>F15*E16</f>
        <v>9600</v>
      </c>
      <c r="G16" s="142"/>
      <c r="H16" s="147"/>
    </row>
    <row r="17" spans="1:10" x14ac:dyDescent="0.25">
      <c r="A17" s="31"/>
      <c r="B17" s="32"/>
      <c r="C17" s="32"/>
      <c r="D17" s="32"/>
      <c r="E17" s="32"/>
      <c r="F17" s="32"/>
      <c r="G17" s="33"/>
      <c r="H17" s="34"/>
    </row>
    <row r="18" spans="1:10" ht="17.399999999999999" customHeight="1" x14ac:dyDescent="0.25">
      <c r="A18" s="110" t="s">
        <v>56</v>
      </c>
      <c r="B18" s="111"/>
      <c r="C18" s="111"/>
      <c r="D18" s="112"/>
      <c r="E18" s="67" t="s">
        <v>82</v>
      </c>
      <c r="F18" s="110" t="s">
        <v>57</v>
      </c>
      <c r="G18" s="112"/>
      <c r="H18" s="71" t="s">
        <v>58</v>
      </c>
    </row>
    <row r="19" spans="1:10" ht="19.2" customHeight="1" x14ac:dyDescent="0.25">
      <c r="A19" s="113" t="s">
        <v>92</v>
      </c>
      <c r="B19" s="114"/>
      <c r="C19" s="114"/>
      <c r="D19" s="115"/>
      <c r="E19" s="43">
        <v>0.06</v>
      </c>
      <c r="F19" s="141">
        <f>F13</f>
        <v>80000</v>
      </c>
      <c r="G19" s="142"/>
      <c r="H19" s="46">
        <f>(F19*E19)/12</f>
        <v>400</v>
      </c>
    </row>
    <row r="20" spans="1:10" x14ac:dyDescent="0.25">
      <c r="A20" s="31"/>
      <c r="B20" s="32"/>
      <c r="C20" s="32"/>
      <c r="D20" s="32"/>
      <c r="E20" s="32"/>
      <c r="F20" s="32"/>
      <c r="G20" s="32"/>
      <c r="H20" s="34"/>
    </row>
    <row r="21" spans="1:10" ht="19.2" customHeight="1" x14ac:dyDescent="0.25">
      <c r="A21" s="110" t="s">
        <v>41</v>
      </c>
      <c r="B21" s="111"/>
      <c r="C21" s="111"/>
      <c r="D21" s="111"/>
      <c r="E21" s="112"/>
      <c r="F21" s="110" t="s">
        <v>73</v>
      </c>
      <c r="G21" s="112"/>
      <c r="H21" s="71" t="s">
        <v>58</v>
      </c>
    </row>
    <row r="22" spans="1:10" ht="14.4" customHeight="1" x14ac:dyDescent="0.25">
      <c r="A22" s="113" t="s">
        <v>77</v>
      </c>
      <c r="B22" s="114"/>
      <c r="C22" s="114"/>
      <c r="D22" s="114"/>
      <c r="E22" s="115"/>
      <c r="F22" s="141">
        <f>F19*2.4%</f>
        <v>1920</v>
      </c>
      <c r="G22" s="142"/>
      <c r="H22" s="138">
        <f>SUM(F22+F23+F24+F25)/12</f>
        <v>303.88416666666666</v>
      </c>
    </row>
    <row r="23" spans="1:10" ht="14.4" customHeight="1" x14ac:dyDescent="0.25">
      <c r="A23" s="113" t="s">
        <v>78</v>
      </c>
      <c r="B23" s="114"/>
      <c r="C23" s="114"/>
      <c r="D23" s="114"/>
      <c r="E23" s="115"/>
      <c r="F23" s="141">
        <v>126.61</v>
      </c>
      <c r="G23" s="142"/>
      <c r="H23" s="139"/>
    </row>
    <row r="24" spans="1:10" ht="14.4" customHeight="1" x14ac:dyDescent="0.25">
      <c r="A24" s="113" t="s">
        <v>79</v>
      </c>
      <c r="B24" s="114"/>
      <c r="C24" s="114"/>
      <c r="D24" s="114"/>
      <c r="E24" s="115"/>
      <c r="F24" s="145">
        <v>0</v>
      </c>
      <c r="G24" s="146"/>
      <c r="H24" s="139"/>
    </row>
    <row r="25" spans="1:10" ht="13.95" customHeight="1" x14ac:dyDescent="0.25">
      <c r="A25" s="126" t="s">
        <v>72</v>
      </c>
      <c r="B25" s="127"/>
      <c r="C25" s="127"/>
      <c r="D25" s="127"/>
      <c r="E25" s="128"/>
      <c r="F25" s="141">
        <f>F13*2%</f>
        <v>1600</v>
      </c>
      <c r="G25" s="142"/>
      <c r="H25" s="140"/>
      <c r="J25" s="76"/>
    </row>
    <row r="26" spans="1:10" x14ac:dyDescent="0.25">
      <c r="A26" s="31"/>
      <c r="B26" s="35"/>
      <c r="C26" s="35"/>
      <c r="D26" s="35"/>
      <c r="E26" s="30"/>
      <c r="F26" s="36"/>
      <c r="G26" s="37"/>
      <c r="H26" s="34"/>
    </row>
    <row r="27" spans="1:10" ht="16.2" customHeight="1" x14ac:dyDescent="0.25">
      <c r="A27" s="110" t="s">
        <v>42</v>
      </c>
      <c r="B27" s="111"/>
      <c r="C27" s="111"/>
      <c r="D27" s="111"/>
      <c r="E27" s="111"/>
      <c r="F27" s="111"/>
      <c r="G27" s="112"/>
      <c r="H27" s="72">
        <f>H10+H13+H19+H22</f>
        <v>4753.8357166666665</v>
      </c>
    </row>
    <row r="28" spans="1:10" x14ac:dyDescent="0.25">
      <c r="A28" s="30"/>
      <c r="B28" s="35"/>
      <c r="C28" s="35"/>
      <c r="D28" s="35"/>
      <c r="E28" s="35"/>
      <c r="F28" s="35"/>
      <c r="G28" s="35"/>
      <c r="H28" s="38"/>
    </row>
    <row r="29" spans="1:10" ht="21.6" customHeight="1" x14ac:dyDescent="0.25">
      <c r="A29" s="151" t="s">
        <v>81</v>
      </c>
      <c r="B29" s="151"/>
      <c r="C29" s="151"/>
      <c r="D29" s="151"/>
      <c r="E29" s="151"/>
      <c r="F29" s="151"/>
      <c r="G29" s="151"/>
      <c r="H29" s="151"/>
    </row>
    <row r="30" spans="1:10" ht="19.2" customHeight="1" x14ac:dyDescent="0.25">
      <c r="A30" s="110" t="s">
        <v>43</v>
      </c>
      <c r="B30" s="111"/>
      <c r="C30" s="111"/>
      <c r="D30" s="112"/>
      <c r="E30" s="67" t="s">
        <v>64</v>
      </c>
      <c r="F30" s="67" t="s">
        <v>61</v>
      </c>
      <c r="G30" s="67" t="s">
        <v>65</v>
      </c>
      <c r="H30" s="73" t="s">
        <v>63</v>
      </c>
    </row>
    <row r="31" spans="1:10" ht="14.4" customHeight="1" x14ac:dyDescent="0.25">
      <c r="A31" s="113" t="s">
        <v>44</v>
      </c>
      <c r="B31" s="114"/>
      <c r="C31" s="114"/>
      <c r="D31" s="115"/>
      <c r="E31" s="27">
        <v>10</v>
      </c>
      <c r="F31" s="28">
        <v>0</v>
      </c>
      <c r="G31" s="28">
        <f>F31/E31</f>
        <v>0</v>
      </c>
      <c r="H31" s="138">
        <f>G32</f>
        <v>0</v>
      </c>
    </row>
    <row r="32" spans="1:10" ht="14.4" customHeight="1" x14ac:dyDescent="0.25">
      <c r="A32" s="113" t="s">
        <v>45</v>
      </c>
      <c r="B32" s="114"/>
      <c r="C32" s="114"/>
      <c r="D32" s="115"/>
      <c r="E32" s="53">
        <f>D7</f>
        <v>0</v>
      </c>
      <c r="F32" s="28">
        <f>G31</f>
        <v>0</v>
      </c>
      <c r="G32" s="46">
        <f>E32*F32</f>
        <v>0</v>
      </c>
      <c r="H32" s="140"/>
    </row>
    <row r="33" spans="1:10" x14ac:dyDescent="0.25">
      <c r="A33" s="30"/>
      <c r="B33" s="35"/>
      <c r="C33" s="35"/>
      <c r="D33" s="35"/>
      <c r="E33" s="39"/>
      <c r="F33" s="33"/>
      <c r="G33" s="38"/>
      <c r="H33" s="33"/>
    </row>
    <row r="34" spans="1:10" ht="19.2" customHeight="1" x14ac:dyDescent="0.25">
      <c r="A34" s="110" t="s">
        <v>46</v>
      </c>
      <c r="B34" s="111"/>
      <c r="C34" s="111"/>
      <c r="D34" s="112"/>
      <c r="E34" s="67" t="s">
        <v>64</v>
      </c>
      <c r="F34" s="110" t="s">
        <v>73</v>
      </c>
      <c r="G34" s="112"/>
      <c r="H34" s="73" t="s">
        <v>63</v>
      </c>
    </row>
    <row r="35" spans="1:10" ht="14.4" customHeight="1" x14ac:dyDescent="0.25">
      <c r="A35" s="113" t="s">
        <v>47</v>
      </c>
      <c r="B35" s="114"/>
      <c r="C35" s="114"/>
      <c r="D35" s="115"/>
      <c r="E35" s="40" t="s">
        <v>39</v>
      </c>
      <c r="F35" s="158">
        <v>32.619999999999997</v>
      </c>
      <c r="G35" s="159"/>
      <c r="H35" s="147">
        <f>(F35*F37)/F36*F38</f>
        <v>78.027039999999985</v>
      </c>
    </row>
    <row r="36" spans="1:10" ht="14.4" customHeight="1" x14ac:dyDescent="0.25">
      <c r="A36" s="113" t="s">
        <v>48</v>
      </c>
      <c r="B36" s="114"/>
      <c r="C36" s="114"/>
      <c r="D36" s="115"/>
      <c r="E36" s="40"/>
      <c r="F36" s="160">
        <v>10000</v>
      </c>
      <c r="G36" s="161"/>
      <c r="H36" s="147"/>
    </row>
    <row r="37" spans="1:10" ht="14.4" customHeight="1" x14ac:dyDescent="0.25">
      <c r="A37" s="61" t="s">
        <v>74</v>
      </c>
      <c r="B37" s="62"/>
      <c r="C37" s="62"/>
      <c r="D37" s="63"/>
      <c r="E37" s="40"/>
      <c r="F37" s="158">
        <v>9.1999999999999993</v>
      </c>
      <c r="G37" s="159"/>
      <c r="H37" s="147"/>
    </row>
    <row r="38" spans="1:10" ht="14.4" customHeight="1" x14ac:dyDescent="0.25">
      <c r="A38" s="113" t="s">
        <v>88</v>
      </c>
      <c r="B38" s="114"/>
      <c r="C38" s="114"/>
      <c r="D38" s="115"/>
      <c r="E38" s="40"/>
      <c r="F38" s="160">
        <f>E7</f>
        <v>2600</v>
      </c>
      <c r="G38" s="161"/>
      <c r="H38" s="147"/>
    </row>
    <row r="39" spans="1:10" x14ac:dyDescent="0.25">
      <c r="A39" s="30"/>
      <c r="B39" s="114"/>
      <c r="C39" s="114"/>
      <c r="D39" s="114"/>
      <c r="E39" s="39"/>
      <c r="F39" s="33"/>
      <c r="G39" s="38"/>
      <c r="H39" s="33"/>
    </row>
    <row r="40" spans="1:10" ht="18.600000000000001" customHeight="1" x14ac:dyDescent="0.3">
      <c r="A40" s="110" t="s">
        <v>50</v>
      </c>
      <c r="B40" s="111"/>
      <c r="C40" s="111"/>
      <c r="D40" s="112"/>
      <c r="E40" s="67" t="s">
        <v>85</v>
      </c>
      <c r="F40" s="110" t="s">
        <v>73</v>
      </c>
      <c r="G40" s="112"/>
      <c r="H40" s="73" t="s">
        <v>63</v>
      </c>
      <c r="J40" s="75"/>
    </row>
    <row r="41" spans="1:10" ht="14.4" customHeight="1" x14ac:dyDescent="0.25">
      <c r="A41" s="123" t="s">
        <v>83</v>
      </c>
      <c r="B41" s="124"/>
      <c r="C41" s="124"/>
      <c r="D41" s="125"/>
      <c r="E41" s="64" t="s">
        <v>39</v>
      </c>
      <c r="F41" s="131">
        <v>859.9</v>
      </c>
      <c r="G41" s="132"/>
      <c r="H41" s="152">
        <f>(F43*F41)/F42*F44</f>
        <v>335.36099999999999</v>
      </c>
    </row>
    <row r="42" spans="1:10" ht="14.4" customHeight="1" x14ac:dyDescent="0.25">
      <c r="A42" s="123" t="s">
        <v>84</v>
      </c>
      <c r="B42" s="124"/>
      <c r="C42" s="124"/>
      <c r="D42" s="125"/>
      <c r="E42" s="66" t="s">
        <v>49</v>
      </c>
      <c r="F42" s="133">
        <v>40000</v>
      </c>
      <c r="G42" s="134"/>
      <c r="H42" s="153"/>
    </row>
    <row r="43" spans="1:10" ht="14.4" customHeight="1" x14ac:dyDescent="0.25">
      <c r="A43" s="123" t="s">
        <v>86</v>
      </c>
      <c r="B43" s="124"/>
      <c r="C43" s="124"/>
      <c r="D43" s="125"/>
      <c r="E43" s="65" t="s">
        <v>87</v>
      </c>
      <c r="F43" s="133">
        <v>6</v>
      </c>
      <c r="G43" s="134"/>
      <c r="H43" s="153"/>
    </row>
    <row r="44" spans="1:10" ht="14.4" customHeight="1" x14ac:dyDescent="0.25">
      <c r="A44" s="123" t="s">
        <v>88</v>
      </c>
      <c r="B44" s="124"/>
      <c r="C44" s="124"/>
      <c r="D44" s="125"/>
      <c r="E44" s="65"/>
      <c r="F44" s="179">
        <f>E7</f>
        <v>2600</v>
      </c>
      <c r="G44" s="134"/>
      <c r="H44" s="154"/>
    </row>
    <row r="45" spans="1:10" x14ac:dyDescent="0.25">
      <c r="A45" s="49"/>
      <c r="B45" s="50"/>
      <c r="C45" s="50"/>
      <c r="D45" s="50"/>
      <c r="E45" s="51"/>
      <c r="F45" s="50"/>
      <c r="G45" s="50"/>
      <c r="H45" s="52"/>
    </row>
    <row r="46" spans="1:10" ht="17.399999999999999" customHeight="1" x14ac:dyDescent="0.25">
      <c r="A46" s="110" t="s">
        <v>51</v>
      </c>
      <c r="B46" s="111"/>
      <c r="C46" s="111"/>
      <c r="D46" s="112"/>
      <c r="E46" s="67" t="s">
        <v>64</v>
      </c>
      <c r="F46" s="67" t="s">
        <v>57</v>
      </c>
      <c r="G46" s="67" t="s">
        <v>60</v>
      </c>
      <c r="H46" s="73" t="s">
        <v>63</v>
      </c>
    </row>
    <row r="47" spans="1:10" ht="14.4" customHeight="1" x14ac:dyDescent="0.25">
      <c r="A47" s="113" t="s">
        <v>59</v>
      </c>
      <c r="B47" s="114"/>
      <c r="C47" s="114"/>
      <c r="D47" s="115"/>
      <c r="E47" s="43">
        <v>0.02</v>
      </c>
      <c r="F47" s="46">
        <f>F13</f>
        <v>80000</v>
      </c>
      <c r="G47" s="46">
        <f>F47*E47</f>
        <v>1600</v>
      </c>
      <c r="H47" s="46">
        <f>G47</f>
        <v>1600</v>
      </c>
      <c r="I47" s="45"/>
    </row>
    <row r="48" spans="1:10" x14ac:dyDescent="0.25">
      <c r="A48" s="31"/>
      <c r="B48" s="32"/>
      <c r="C48" s="32"/>
      <c r="D48" s="32"/>
      <c r="E48" s="32"/>
      <c r="F48" s="32"/>
      <c r="G48" s="32"/>
      <c r="H48" s="34"/>
    </row>
    <row r="49" spans="1:8" ht="16.2" customHeight="1" x14ac:dyDescent="0.25">
      <c r="A49" s="135" t="s">
        <v>71</v>
      </c>
      <c r="B49" s="136"/>
      <c r="C49" s="136"/>
      <c r="D49" s="137"/>
      <c r="E49" s="67" t="s">
        <v>64</v>
      </c>
      <c r="F49" s="110" t="s">
        <v>62</v>
      </c>
      <c r="G49" s="112"/>
      <c r="H49" s="73" t="s">
        <v>63</v>
      </c>
    </row>
    <row r="50" spans="1:8" ht="14.4" customHeight="1" x14ac:dyDescent="0.25">
      <c r="A50" s="155" t="s">
        <v>75</v>
      </c>
      <c r="B50" s="156"/>
      <c r="C50" s="156"/>
      <c r="D50" s="157"/>
      <c r="E50" s="41">
        <v>4</v>
      </c>
      <c r="F50" s="129">
        <v>149.5</v>
      </c>
      <c r="G50" s="130"/>
      <c r="H50" s="48">
        <f>F50*E50</f>
        <v>598</v>
      </c>
    </row>
    <row r="51" spans="1:8" x14ac:dyDescent="0.25">
      <c r="A51" s="20"/>
      <c r="D51" s="21"/>
    </row>
    <row r="52" spans="1:8" ht="15.6" customHeight="1" x14ac:dyDescent="0.25">
      <c r="A52" s="110" t="s">
        <v>52</v>
      </c>
      <c r="B52" s="111"/>
      <c r="C52" s="111"/>
      <c r="D52" s="111"/>
      <c r="E52" s="111"/>
      <c r="F52" s="111"/>
      <c r="G52" s="112"/>
      <c r="H52" s="72">
        <f>SUM(H31+H35+H41+H47+H50)</f>
        <v>2611.3880399999998</v>
      </c>
    </row>
    <row r="53" spans="1:8" x14ac:dyDescent="0.25">
      <c r="A53" s="31"/>
      <c r="B53" s="32"/>
      <c r="C53" s="32"/>
      <c r="D53" s="32"/>
      <c r="E53" s="30"/>
      <c r="F53" s="30"/>
      <c r="G53" s="30"/>
      <c r="H53" s="34"/>
    </row>
    <row r="54" spans="1:8" ht="17.399999999999999" customHeight="1" x14ac:dyDescent="0.25">
      <c r="A54" s="148" t="s">
        <v>89</v>
      </c>
      <c r="B54" s="149"/>
      <c r="C54" s="149"/>
      <c r="D54" s="149"/>
      <c r="E54" s="149"/>
      <c r="F54" s="149"/>
      <c r="G54" s="149"/>
      <c r="H54" s="150"/>
    </row>
    <row r="55" spans="1:8" ht="37.950000000000003" customHeight="1" x14ac:dyDescent="0.25">
      <c r="A55" s="110" t="s">
        <v>69</v>
      </c>
      <c r="B55" s="111"/>
      <c r="C55" s="111"/>
      <c r="D55" s="111"/>
      <c r="E55" s="112"/>
      <c r="F55" s="68" t="s">
        <v>66</v>
      </c>
      <c r="G55" s="68" t="s">
        <v>67</v>
      </c>
      <c r="H55" s="74" t="s">
        <v>68</v>
      </c>
    </row>
    <row r="56" spans="1:8" ht="14.4" customHeight="1" x14ac:dyDescent="0.25">
      <c r="A56" s="113" t="s">
        <v>90</v>
      </c>
      <c r="B56" s="114"/>
      <c r="C56" s="114"/>
      <c r="D56" s="114"/>
      <c r="E56" s="115"/>
      <c r="F56" s="46">
        <f>H27</f>
        <v>4753.8357166666665</v>
      </c>
      <c r="G56" s="46">
        <f>H52</f>
        <v>2611.3880399999998</v>
      </c>
      <c r="H56" s="46">
        <f>SUM(F56:G56)</f>
        <v>7365.2237566666663</v>
      </c>
    </row>
    <row r="57" spans="1:8" ht="14.4" customHeight="1" x14ac:dyDescent="0.25">
      <c r="A57" s="116" t="s">
        <v>53</v>
      </c>
      <c r="B57" s="116"/>
      <c r="C57" s="116"/>
      <c r="D57" s="116"/>
      <c r="E57" s="116"/>
      <c r="F57" s="117">
        <f>BDI!D20</f>
        <v>0.23713015980295582</v>
      </c>
      <c r="G57" s="118"/>
      <c r="H57" s="119"/>
    </row>
    <row r="58" spans="1:8" x14ac:dyDescent="0.25">
      <c r="A58" s="120" t="s">
        <v>91</v>
      </c>
      <c r="B58" s="120"/>
      <c r="C58" s="120"/>
      <c r="D58" s="120"/>
      <c r="E58" s="120"/>
      <c r="F58" s="121">
        <f>H56*(1+F57)</f>
        <v>9111.7404430695588</v>
      </c>
      <c r="G58" s="122"/>
      <c r="H58" s="122"/>
    </row>
  </sheetData>
  <mergeCells count="81">
    <mergeCell ref="A57:E57"/>
    <mergeCell ref="F57:H57"/>
    <mergeCell ref="A58:E58"/>
    <mergeCell ref="F58:H58"/>
    <mergeCell ref="A56:E56"/>
    <mergeCell ref="A44:D44"/>
    <mergeCell ref="F44:G44"/>
    <mergeCell ref="A46:D46"/>
    <mergeCell ref="A47:D47"/>
    <mergeCell ref="A49:D49"/>
    <mergeCell ref="F49:G49"/>
    <mergeCell ref="A50:D50"/>
    <mergeCell ref="F50:G50"/>
    <mergeCell ref="A52:G52"/>
    <mergeCell ref="A54:H54"/>
    <mergeCell ref="A55:E55"/>
    <mergeCell ref="H41:H44"/>
    <mergeCell ref="A42:D42"/>
    <mergeCell ref="F42:G42"/>
    <mergeCell ref="A43:D43"/>
    <mergeCell ref="F43:G43"/>
    <mergeCell ref="A34:D34"/>
    <mergeCell ref="F34:G34"/>
    <mergeCell ref="A35:D35"/>
    <mergeCell ref="F35:G35"/>
    <mergeCell ref="B39:D39"/>
    <mergeCell ref="A40:D40"/>
    <mergeCell ref="F40:G40"/>
    <mergeCell ref="A41:D41"/>
    <mergeCell ref="F41:G41"/>
    <mergeCell ref="H35:H38"/>
    <mergeCell ref="A36:D36"/>
    <mergeCell ref="F36:G36"/>
    <mergeCell ref="F37:G37"/>
    <mergeCell ref="A38:D38"/>
    <mergeCell ref="F38:G38"/>
    <mergeCell ref="A27:G27"/>
    <mergeCell ref="A29:H29"/>
    <mergeCell ref="A30:D30"/>
    <mergeCell ref="A31:D31"/>
    <mergeCell ref="H31:H32"/>
    <mergeCell ref="A32:D32"/>
    <mergeCell ref="A22:E22"/>
    <mergeCell ref="F22:G22"/>
    <mergeCell ref="H22:H25"/>
    <mergeCell ref="A23:E23"/>
    <mergeCell ref="F23:G23"/>
    <mergeCell ref="A24:E24"/>
    <mergeCell ref="F24:G24"/>
    <mergeCell ref="A25:E25"/>
    <mergeCell ref="F25:G25"/>
    <mergeCell ref="A18:D18"/>
    <mergeCell ref="F18:G18"/>
    <mergeCell ref="A19:D19"/>
    <mergeCell ref="F19:G19"/>
    <mergeCell ref="A21:E21"/>
    <mergeCell ref="F21:G21"/>
    <mergeCell ref="A10:D10"/>
    <mergeCell ref="A12:D12"/>
    <mergeCell ref="F12:G12"/>
    <mergeCell ref="A13:D13"/>
    <mergeCell ref="F13:G13"/>
    <mergeCell ref="H13:H16"/>
    <mergeCell ref="A14:D14"/>
    <mergeCell ref="F14:G14"/>
    <mergeCell ref="A15:D15"/>
    <mergeCell ref="F15:G15"/>
    <mergeCell ref="A16:D16"/>
    <mergeCell ref="F16:G16"/>
    <mergeCell ref="A9:D9"/>
    <mergeCell ref="A2:H2"/>
    <mergeCell ref="A3:H3"/>
    <mergeCell ref="A4:D4"/>
    <mergeCell ref="E4:H4"/>
    <mergeCell ref="A5:D5"/>
    <mergeCell ref="E5:H5"/>
    <mergeCell ref="A6:D6"/>
    <mergeCell ref="E6:H6"/>
    <mergeCell ref="A7:D7"/>
    <mergeCell ref="E7:H7"/>
    <mergeCell ref="A8:H8"/>
  </mergeCells>
  <printOptions horizontalCentered="1"/>
  <pageMargins left="0.51181102362204722" right="0.31496062992125984" top="0.78740157480314965" bottom="0.39370078740157483" header="0.31496062992125984" footer="0.31496062992125984"/>
  <pageSetup paperSize="9" scale="6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58"/>
  <sheetViews>
    <sheetView tabSelected="1" zoomScale="93" zoomScaleNormal="93" workbookViewId="0">
      <selection activeCell="A2" sqref="A2:H58"/>
    </sheetView>
  </sheetViews>
  <sheetFormatPr defaultColWidth="9.109375" defaultRowHeight="13.8" x14ac:dyDescent="0.25"/>
  <cols>
    <col min="1" max="1" width="9.109375" style="21"/>
    <col min="2" max="2" width="13.109375" style="21" customWidth="1"/>
    <col min="3" max="3" width="14.33203125" style="21" customWidth="1"/>
    <col min="4" max="4" width="17.33203125" style="20" customWidth="1"/>
    <col min="5" max="5" width="11" style="21" customWidth="1"/>
    <col min="6" max="6" width="17.88671875" style="21" customWidth="1"/>
    <col min="7" max="7" width="17" style="21" customWidth="1"/>
    <col min="8" max="8" width="17.33203125" style="21" bestFit="1" customWidth="1"/>
    <col min="9" max="9" width="9.109375" style="22"/>
    <col min="10" max="10" width="14.44140625" style="22" bestFit="1" customWidth="1"/>
    <col min="11" max="16384" width="9.109375" style="22"/>
  </cols>
  <sheetData>
    <row r="1" spans="1:10" ht="13.95" customHeight="1" thickBot="1" x14ac:dyDescent="0.3">
      <c r="A1" s="23"/>
      <c r="B1" s="23"/>
      <c r="C1" s="23"/>
      <c r="D1" s="23"/>
      <c r="E1" s="23"/>
      <c r="F1" s="23"/>
      <c r="G1" s="23"/>
      <c r="H1" s="23"/>
    </row>
    <row r="2" spans="1:10" ht="25.95" customHeight="1" x14ac:dyDescent="0.25">
      <c r="A2" s="162" t="s">
        <v>54</v>
      </c>
      <c r="B2" s="163"/>
      <c r="C2" s="163"/>
      <c r="D2" s="163"/>
      <c r="E2" s="163"/>
      <c r="F2" s="163"/>
      <c r="G2" s="163"/>
      <c r="H2" s="164"/>
    </row>
    <row r="3" spans="1:10" ht="16.2" customHeight="1" x14ac:dyDescent="0.25">
      <c r="A3" s="168" t="s">
        <v>155</v>
      </c>
      <c r="B3" s="168"/>
      <c r="C3" s="168"/>
      <c r="D3" s="168"/>
      <c r="E3" s="168"/>
      <c r="F3" s="168"/>
      <c r="G3" s="168"/>
      <c r="H3" s="168"/>
    </row>
    <row r="4" spans="1:10" ht="18" customHeight="1" x14ac:dyDescent="0.25">
      <c r="A4" s="169" t="s">
        <v>95</v>
      </c>
      <c r="B4" s="169"/>
      <c r="C4" s="169"/>
      <c r="D4" s="169"/>
      <c r="E4" s="171" t="s">
        <v>138</v>
      </c>
      <c r="F4" s="171"/>
      <c r="G4" s="171"/>
      <c r="H4" s="171"/>
    </row>
    <row r="5" spans="1:10" ht="22.8" customHeight="1" x14ac:dyDescent="0.25">
      <c r="A5" s="170" t="s">
        <v>96</v>
      </c>
      <c r="B5" s="170"/>
      <c r="C5" s="170"/>
      <c r="D5" s="170"/>
      <c r="E5" s="180" t="s">
        <v>131</v>
      </c>
      <c r="F5" s="171"/>
      <c r="G5" s="171"/>
      <c r="H5" s="171"/>
    </row>
    <row r="6" spans="1:10" ht="19.2" customHeight="1" x14ac:dyDescent="0.25">
      <c r="A6" s="169" t="s">
        <v>97</v>
      </c>
      <c r="B6" s="169"/>
      <c r="C6" s="169"/>
      <c r="D6" s="169"/>
      <c r="E6" s="171">
        <v>30</v>
      </c>
      <c r="F6" s="171"/>
      <c r="G6" s="171"/>
      <c r="H6" s="171"/>
    </row>
    <row r="7" spans="1:10" ht="19.95" customHeight="1" x14ac:dyDescent="0.25">
      <c r="A7" s="169" t="s">
        <v>98</v>
      </c>
      <c r="B7" s="169"/>
      <c r="C7" s="169"/>
      <c r="D7" s="169"/>
      <c r="E7" s="172">
        <v>6000</v>
      </c>
      <c r="F7" s="172"/>
      <c r="G7" s="172"/>
      <c r="H7" s="172"/>
    </row>
    <row r="8" spans="1:10" ht="18" customHeight="1" thickBot="1" x14ac:dyDescent="0.3">
      <c r="A8" s="165" t="s">
        <v>80</v>
      </c>
      <c r="B8" s="166"/>
      <c r="C8" s="166"/>
      <c r="D8" s="166"/>
      <c r="E8" s="166"/>
      <c r="F8" s="166"/>
      <c r="G8" s="166"/>
      <c r="H8" s="167"/>
    </row>
    <row r="9" spans="1:10" ht="41.4" x14ac:dyDescent="0.25">
      <c r="A9" s="173" t="s">
        <v>36</v>
      </c>
      <c r="B9" s="174"/>
      <c r="C9" s="174"/>
      <c r="D9" s="175"/>
      <c r="E9" s="67" t="s">
        <v>64</v>
      </c>
      <c r="F9" s="68" t="s">
        <v>70</v>
      </c>
      <c r="G9" s="69" t="s">
        <v>106</v>
      </c>
      <c r="H9" s="70" t="s">
        <v>63</v>
      </c>
    </row>
    <row r="10" spans="1:10" ht="17.399999999999999" customHeight="1" x14ac:dyDescent="0.25">
      <c r="A10" s="176" t="s">
        <v>76</v>
      </c>
      <c r="B10" s="177"/>
      <c r="C10" s="177"/>
      <c r="D10" s="178"/>
      <c r="E10" s="24">
        <v>1</v>
      </c>
      <c r="F10" s="46">
        <v>2495.88</v>
      </c>
      <c r="G10" s="47">
        <f>F10*70.11%</f>
        <v>1749.8614679999998</v>
      </c>
      <c r="H10" s="46">
        <f>F10+G10</f>
        <v>4245.7414680000002</v>
      </c>
      <c r="J10" s="25"/>
    </row>
    <row r="11" spans="1:10" x14ac:dyDescent="0.25">
      <c r="A11" s="20"/>
      <c r="D11" s="21"/>
      <c r="H11" s="26"/>
    </row>
    <row r="12" spans="1:10" ht="16.95" customHeight="1" x14ac:dyDescent="0.25">
      <c r="A12" s="110" t="s">
        <v>37</v>
      </c>
      <c r="B12" s="111"/>
      <c r="C12" s="111"/>
      <c r="D12" s="112"/>
      <c r="E12" s="67" t="s">
        <v>64</v>
      </c>
      <c r="F12" s="110" t="s">
        <v>73</v>
      </c>
      <c r="G12" s="112"/>
      <c r="H12" s="71" t="s">
        <v>63</v>
      </c>
    </row>
    <row r="13" spans="1:10" ht="14.4" customHeight="1" x14ac:dyDescent="0.3">
      <c r="A13" s="113" t="s">
        <v>38</v>
      </c>
      <c r="B13" s="114"/>
      <c r="C13" s="114"/>
      <c r="D13" s="115"/>
      <c r="E13" s="27">
        <v>1</v>
      </c>
      <c r="F13" s="141">
        <v>179056</v>
      </c>
      <c r="G13" s="142"/>
      <c r="H13" s="147">
        <f>F16/12</f>
        <v>1790.5600000000002</v>
      </c>
      <c r="J13" s="75"/>
    </row>
    <row r="14" spans="1:10" ht="14.4" customHeight="1" x14ac:dyDescent="0.25">
      <c r="A14" s="113" t="s">
        <v>40</v>
      </c>
      <c r="B14" s="114"/>
      <c r="C14" s="114"/>
      <c r="D14" s="115"/>
      <c r="E14" s="44">
        <v>0.4</v>
      </c>
      <c r="F14" s="141">
        <f>F13*E14</f>
        <v>71622.400000000009</v>
      </c>
      <c r="G14" s="142"/>
      <c r="H14" s="147"/>
    </row>
    <row r="15" spans="1:10" ht="14.4" customHeight="1" x14ac:dyDescent="0.25">
      <c r="A15" s="113" t="s">
        <v>93</v>
      </c>
      <c r="B15" s="114"/>
      <c r="C15" s="114"/>
      <c r="D15" s="115"/>
      <c r="E15" s="29">
        <v>1</v>
      </c>
      <c r="F15" s="143">
        <f>(F13-F14)</f>
        <v>107433.59999999999</v>
      </c>
      <c r="G15" s="144"/>
      <c r="H15" s="147"/>
    </row>
    <row r="16" spans="1:10" ht="14.4" customHeight="1" x14ac:dyDescent="0.25">
      <c r="A16" s="114" t="s">
        <v>94</v>
      </c>
      <c r="B16" s="114"/>
      <c r="C16" s="114"/>
      <c r="D16" s="115"/>
      <c r="E16" s="44">
        <v>0.2</v>
      </c>
      <c r="F16" s="141">
        <f>F15*E16</f>
        <v>21486.720000000001</v>
      </c>
      <c r="G16" s="142"/>
      <c r="H16" s="147"/>
    </row>
    <row r="17" spans="1:10" x14ac:dyDescent="0.25">
      <c r="A17" s="31"/>
      <c r="B17" s="32"/>
      <c r="C17" s="32"/>
      <c r="D17" s="32"/>
      <c r="E17" s="32"/>
      <c r="F17" s="32"/>
      <c r="G17" s="33"/>
      <c r="H17" s="34"/>
    </row>
    <row r="18" spans="1:10" ht="17.399999999999999" customHeight="1" x14ac:dyDescent="0.25">
      <c r="A18" s="110" t="s">
        <v>56</v>
      </c>
      <c r="B18" s="111"/>
      <c r="C18" s="111"/>
      <c r="D18" s="112"/>
      <c r="E18" s="67" t="s">
        <v>82</v>
      </c>
      <c r="F18" s="110" t="s">
        <v>57</v>
      </c>
      <c r="G18" s="112"/>
      <c r="H18" s="71" t="s">
        <v>58</v>
      </c>
    </row>
    <row r="19" spans="1:10" ht="19.2" customHeight="1" x14ac:dyDescent="0.25">
      <c r="A19" s="113" t="s">
        <v>92</v>
      </c>
      <c r="B19" s="114"/>
      <c r="C19" s="114"/>
      <c r="D19" s="115"/>
      <c r="E19" s="43">
        <v>0.06</v>
      </c>
      <c r="F19" s="141">
        <f>F13</f>
        <v>179056</v>
      </c>
      <c r="G19" s="142"/>
      <c r="H19" s="46">
        <f>(F19*E19)/12</f>
        <v>895.27999999999986</v>
      </c>
    </row>
    <row r="20" spans="1:10" x14ac:dyDescent="0.25">
      <c r="A20" s="31"/>
      <c r="B20" s="32"/>
      <c r="C20" s="32"/>
      <c r="D20" s="32"/>
      <c r="E20" s="32"/>
      <c r="F20" s="32"/>
      <c r="G20" s="32"/>
      <c r="H20" s="34"/>
    </row>
    <row r="21" spans="1:10" ht="19.2" customHeight="1" x14ac:dyDescent="0.25">
      <c r="A21" s="110" t="s">
        <v>41</v>
      </c>
      <c r="B21" s="111"/>
      <c r="C21" s="111"/>
      <c r="D21" s="111"/>
      <c r="E21" s="112"/>
      <c r="F21" s="110" t="s">
        <v>73</v>
      </c>
      <c r="G21" s="112"/>
      <c r="H21" s="71" t="s">
        <v>58</v>
      </c>
    </row>
    <row r="22" spans="1:10" ht="14.4" customHeight="1" x14ac:dyDescent="0.25">
      <c r="A22" s="113" t="s">
        <v>77</v>
      </c>
      <c r="B22" s="114"/>
      <c r="C22" s="114"/>
      <c r="D22" s="114"/>
      <c r="E22" s="115"/>
      <c r="F22" s="141">
        <f>F19*2.4%</f>
        <v>4297.3440000000001</v>
      </c>
      <c r="G22" s="142"/>
      <c r="H22" s="138">
        <f>SUM(F22+F23+F24+F25)/12</f>
        <v>667.08949999999993</v>
      </c>
    </row>
    <row r="23" spans="1:10" ht="14.4" customHeight="1" x14ac:dyDescent="0.25">
      <c r="A23" s="113" t="s">
        <v>78</v>
      </c>
      <c r="B23" s="114"/>
      <c r="C23" s="114"/>
      <c r="D23" s="114"/>
      <c r="E23" s="115"/>
      <c r="F23" s="141">
        <v>126.61</v>
      </c>
      <c r="G23" s="142"/>
      <c r="H23" s="139"/>
    </row>
    <row r="24" spans="1:10" ht="14.4" customHeight="1" x14ac:dyDescent="0.25">
      <c r="A24" s="113" t="s">
        <v>79</v>
      </c>
      <c r="B24" s="114"/>
      <c r="C24" s="114"/>
      <c r="D24" s="114"/>
      <c r="E24" s="115"/>
      <c r="F24" s="145">
        <v>0</v>
      </c>
      <c r="G24" s="146"/>
      <c r="H24" s="139"/>
    </row>
    <row r="25" spans="1:10" ht="13.95" customHeight="1" x14ac:dyDescent="0.25">
      <c r="A25" s="126" t="s">
        <v>72</v>
      </c>
      <c r="B25" s="127"/>
      <c r="C25" s="127"/>
      <c r="D25" s="127"/>
      <c r="E25" s="128"/>
      <c r="F25" s="141">
        <f>F13*2%</f>
        <v>3581.12</v>
      </c>
      <c r="G25" s="142"/>
      <c r="H25" s="140"/>
      <c r="J25" s="76"/>
    </row>
    <row r="26" spans="1:10" x14ac:dyDescent="0.25">
      <c r="A26" s="31"/>
      <c r="B26" s="35"/>
      <c r="C26" s="35"/>
      <c r="D26" s="35"/>
      <c r="E26" s="30"/>
      <c r="F26" s="36"/>
      <c r="G26" s="37"/>
      <c r="H26" s="34"/>
    </row>
    <row r="27" spans="1:10" ht="16.2" customHeight="1" x14ac:dyDescent="0.25">
      <c r="A27" s="110" t="s">
        <v>42</v>
      </c>
      <c r="B27" s="111"/>
      <c r="C27" s="111"/>
      <c r="D27" s="111"/>
      <c r="E27" s="111"/>
      <c r="F27" s="111"/>
      <c r="G27" s="112"/>
      <c r="H27" s="72">
        <f>H10+H13+H19+H22</f>
        <v>7598.6709680000004</v>
      </c>
    </row>
    <row r="28" spans="1:10" x14ac:dyDescent="0.25">
      <c r="A28" s="30"/>
      <c r="B28" s="35"/>
      <c r="C28" s="35"/>
      <c r="D28" s="35"/>
      <c r="E28" s="35"/>
      <c r="F28" s="35"/>
      <c r="G28" s="35"/>
      <c r="H28" s="38"/>
    </row>
    <row r="29" spans="1:10" ht="21.6" customHeight="1" x14ac:dyDescent="0.25">
      <c r="A29" s="151" t="s">
        <v>81</v>
      </c>
      <c r="B29" s="151"/>
      <c r="C29" s="151"/>
      <c r="D29" s="151"/>
      <c r="E29" s="151"/>
      <c r="F29" s="151"/>
      <c r="G29" s="151"/>
      <c r="H29" s="151"/>
    </row>
    <row r="30" spans="1:10" ht="19.2" customHeight="1" x14ac:dyDescent="0.25">
      <c r="A30" s="110" t="s">
        <v>43</v>
      </c>
      <c r="B30" s="111"/>
      <c r="C30" s="111"/>
      <c r="D30" s="112"/>
      <c r="E30" s="67" t="s">
        <v>64</v>
      </c>
      <c r="F30" s="67" t="s">
        <v>61</v>
      </c>
      <c r="G30" s="67" t="s">
        <v>65</v>
      </c>
      <c r="H30" s="73" t="s">
        <v>63</v>
      </c>
    </row>
    <row r="31" spans="1:10" ht="14.4" customHeight="1" x14ac:dyDescent="0.25">
      <c r="A31" s="113" t="s">
        <v>44</v>
      </c>
      <c r="B31" s="114"/>
      <c r="C31" s="114"/>
      <c r="D31" s="115"/>
      <c r="E31" s="27">
        <v>10</v>
      </c>
      <c r="F31" s="28">
        <v>0</v>
      </c>
      <c r="G31" s="28">
        <f>F31/E31</f>
        <v>0</v>
      </c>
      <c r="H31" s="138">
        <f>G32</f>
        <v>0</v>
      </c>
    </row>
    <row r="32" spans="1:10" ht="14.4" customHeight="1" x14ac:dyDescent="0.25">
      <c r="A32" s="113" t="s">
        <v>45</v>
      </c>
      <c r="B32" s="114"/>
      <c r="C32" s="114"/>
      <c r="D32" s="115"/>
      <c r="E32" s="53">
        <f>D7</f>
        <v>0</v>
      </c>
      <c r="F32" s="28">
        <f>G31</f>
        <v>0</v>
      </c>
      <c r="G32" s="46">
        <f>E32*F32</f>
        <v>0</v>
      </c>
      <c r="H32" s="140"/>
    </row>
    <row r="33" spans="1:10" x14ac:dyDescent="0.25">
      <c r="A33" s="30"/>
      <c r="B33" s="35"/>
      <c r="C33" s="35"/>
      <c r="D33" s="35"/>
      <c r="E33" s="39"/>
      <c r="F33" s="33"/>
      <c r="G33" s="38"/>
      <c r="H33" s="33"/>
    </row>
    <row r="34" spans="1:10" ht="19.2" customHeight="1" x14ac:dyDescent="0.25">
      <c r="A34" s="110" t="s">
        <v>46</v>
      </c>
      <c r="B34" s="111"/>
      <c r="C34" s="111"/>
      <c r="D34" s="112"/>
      <c r="E34" s="67" t="s">
        <v>64</v>
      </c>
      <c r="F34" s="110" t="s">
        <v>73</v>
      </c>
      <c r="G34" s="112"/>
      <c r="H34" s="73" t="s">
        <v>63</v>
      </c>
    </row>
    <row r="35" spans="1:10" ht="14.4" customHeight="1" x14ac:dyDescent="0.25">
      <c r="A35" s="113" t="s">
        <v>47</v>
      </c>
      <c r="B35" s="114"/>
      <c r="C35" s="114"/>
      <c r="D35" s="115"/>
      <c r="E35" s="40" t="s">
        <v>39</v>
      </c>
      <c r="F35" s="158">
        <v>32.619999999999997</v>
      </c>
      <c r="G35" s="159"/>
      <c r="H35" s="147">
        <f>(F35*F37)/F36*F38</f>
        <v>180.06239999999997</v>
      </c>
    </row>
    <row r="36" spans="1:10" ht="14.4" customHeight="1" x14ac:dyDescent="0.25">
      <c r="A36" s="113" t="s">
        <v>48</v>
      </c>
      <c r="B36" s="114"/>
      <c r="C36" s="114"/>
      <c r="D36" s="115"/>
      <c r="E36" s="40"/>
      <c r="F36" s="160">
        <v>10000</v>
      </c>
      <c r="G36" s="161"/>
      <c r="H36" s="147"/>
    </row>
    <row r="37" spans="1:10" ht="14.4" customHeight="1" x14ac:dyDescent="0.25">
      <c r="A37" s="61" t="s">
        <v>74</v>
      </c>
      <c r="B37" s="62"/>
      <c r="C37" s="62"/>
      <c r="D37" s="63"/>
      <c r="E37" s="40"/>
      <c r="F37" s="158">
        <v>9.1999999999999993</v>
      </c>
      <c r="G37" s="159"/>
      <c r="H37" s="147"/>
    </row>
    <row r="38" spans="1:10" ht="14.4" customHeight="1" x14ac:dyDescent="0.25">
      <c r="A38" s="113" t="s">
        <v>88</v>
      </c>
      <c r="B38" s="114"/>
      <c r="C38" s="114"/>
      <c r="D38" s="115"/>
      <c r="E38" s="40"/>
      <c r="F38" s="181">
        <f>E7</f>
        <v>6000</v>
      </c>
      <c r="G38" s="161"/>
      <c r="H38" s="147"/>
    </row>
    <row r="39" spans="1:10" x14ac:dyDescent="0.25">
      <c r="A39" s="30"/>
      <c r="B39" s="114"/>
      <c r="C39" s="114"/>
      <c r="D39" s="114"/>
      <c r="E39" s="39"/>
      <c r="F39" s="33"/>
      <c r="G39" s="38"/>
      <c r="H39" s="33"/>
    </row>
    <row r="40" spans="1:10" ht="18.600000000000001" customHeight="1" x14ac:dyDescent="0.3">
      <c r="A40" s="110" t="s">
        <v>50</v>
      </c>
      <c r="B40" s="111"/>
      <c r="C40" s="111"/>
      <c r="D40" s="112"/>
      <c r="E40" s="67" t="s">
        <v>85</v>
      </c>
      <c r="F40" s="110" t="s">
        <v>73</v>
      </c>
      <c r="G40" s="112"/>
      <c r="H40" s="73" t="s">
        <v>63</v>
      </c>
      <c r="J40" s="75"/>
    </row>
    <row r="41" spans="1:10" ht="14.4" customHeight="1" x14ac:dyDescent="0.25">
      <c r="A41" s="123" t="s">
        <v>83</v>
      </c>
      <c r="B41" s="124"/>
      <c r="C41" s="124"/>
      <c r="D41" s="125"/>
      <c r="E41" s="64" t="s">
        <v>39</v>
      </c>
      <c r="F41" s="131">
        <v>947.16</v>
      </c>
      <c r="G41" s="132"/>
      <c r="H41" s="152">
        <f>(F43*F41)/F42*F44</f>
        <v>852.44400000000007</v>
      </c>
    </row>
    <row r="42" spans="1:10" ht="14.4" customHeight="1" x14ac:dyDescent="0.25">
      <c r="A42" s="123" t="s">
        <v>84</v>
      </c>
      <c r="B42" s="124"/>
      <c r="C42" s="124"/>
      <c r="D42" s="125"/>
      <c r="E42" s="66" t="s">
        <v>49</v>
      </c>
      <c r="F42" s="133">
        <v>40000</v>
      </c>
      <c r="G42" s="134"/>
      <c r="H42" s="153"/>
    </row>
    <row r="43" spans="1:10" ht="14.4" customHeight="1" x14ac:dyDescent="0.25">
      <c r="A43" s="123" t="s">
        <v>86</v>
      </c>
      <c r="B43" s="124"/>
      <c r="C43" s="124"/>
      <c r="D43" s="125"/>
      <c r="E43" s="65" t="s">
        <v>87</v>
      </c>
      <c r="F43" s="133">
        <v>6</v>
      </c>
      <c r="G43" s="134"/>
      <c r="H43" s="153"/>
    </row>
    <row r="44" spans="1:10" ht="14.4" customHeight="1" x14ac:dyDescent="0.25">
      <c r="A44" s="123" t="s">
        <v>88</v>
      </c>
      <c r="B44" s="124"/>
      <c r="C44" s="124"/>
      <c r="D44" s="125"/>
      <c r="E44" s="65"/>
      <c r="F44" s="179">
        <f>E7</f>
        <v>6000</v>
      </c>
      <c r="G44" s="134"/>
      <c r="H44" s="154"/>
    </row>
    <row r="45" spans="1:10" x14ac:dyDescent="0.25">
      <c r="A45" s="49"/>
      <c r="B45" s="50"/>
      <c r="C45" s="50"/>
      <c r="D45" s="50"/>
      <c r="E45" s="51"/>
      <c r="F45" s="50"/>
      <c r="G45" s="50"/>
      <c r="H45" s="52"/>
    </row>
    <row r="46" spans="1:10" ht="17.399999999999999" customHeight="1" x14ac:dyDescent="0.25">
      <c r="A46" s="110" t="s">
        <v>51</v>
      </c>
      <c r="B46" s="111"/>
      <c r="C46" s="111"/>
      <c r="D46" s="112"/>
      <c r="E46" s="67" t="s">
        <v>64</v>
      </c>
      <c r="F46" s="67" t="s">
        <v>57</v>
      </c>
      <c r="G46" s="67" t="s">
        <v>60</v>
      </c>
      <c r="H46" s="73" t="s">
        <v>63</v>
      </c>
    </row>
    <row r="47" spans="1:10" ht="14.4" customHeight="1" x14ac:dyDescent="0.25">
      <c r="A47" s="113" t="s">
        <v>59</v>
      </c>
      <c r="B47" s="114"/>
      <c r="C47" s="114"/>
      <c r="D47" s="115"/>
      <c r="E47" s="43">
        <v>0.03</v>
      </c>
      <c r="F47" s="46">
        <f>F13</f>
        <v>179056</v>
      </c>
      <c r="G47" s="46">
        <f>F47*E47</f>
        <v>5371.6799999999994</v>
      </c>
      <c r="H47" s="46">
        <f>G47</f>
        <v>5371.6799999999994</v>
      </c>
      <c r="I47" s="45"/>
    </row>
    <row r="48" spans="1:10" x14ac:dyDescent="0.25">
      <c r="A48" s="31"/>
      <c r="B48" s="32"/>
      <c r="C48" s="32"/>
      <c r="D48" s="32"/>
      <c r="E48" s="32"/>
      <c r="F48" s="32"/>
      <c r="G48" s="32"/>
      <c r="H48" s="34"/>
    </row>
    <row r="49" spans="1:8" ht="16.2" customHeight="1" x14ac:dyDescent="0.25">
      <c r="A49" s="135" t="s">
        <v>71</v>
      </c>
      <c r="B49" s="136"/>
      <c r="C49" s="136"/>
      <c r="D49" s="137"/>
      <c r="E49" s="67" t="s">
        <v>64</v>
      </c>
      <c r="F49" s="110" t="s">
        <v>62</v>
      </c>
      <c r="G49" s="112"/>
      <c r="H49" s="73" t="s">
        <v>63</v>
      </c>
    </row>
    <row r="50" spans="1:8" ht="14.4" customHeight="1" x14ac:dyDescent="0.25">
      <c r="A50" s="155" t="s">
        <v>75</v>
      </c>
      <c r="B50" s="156"/>
      <c r="C50" s="156"/>
      <c r="D50" s="157"/>
      <c r="E50" s="41">
        <v>4</v>
      </c>
      <c r="F50" s="129">
        <v>149.5</v>
      </c>
      <c r="G50" s="130"/>
      <c r="H50" s="48">
        <f>F50*E50</f>
        <v>598</v>
      </c>
    </row>
    <row r="51" spans="1:8" x14ac:dyDescent="0.25">
      <c r="A51" s="20"/>
      <c r="D51" s="21"/>
    </row>
    <row r="52" spans="1:8" ht="15.6" customHeight="1" x14ac:dyDescent="0.25">
      <c r="A52" s="110" t="s">
        <v>52</v>
      </c>
      <c r="B52" s="111"/>
      <c r="C52" s="111"/>
      <c r="D52" s="111"/>
      <c r="E52" s="111"/>
      <c r="F52" s="111"/>
      <c r="G52" s="112"/>
      <c r="H52" s="72">
        <f>SUM(H31+H35+H41+H47+H50)</f>
        <v>7002.1863999999996</v>
      </c>
    </row>
    <row r="53" spans="1:8" x14ac:dyDescent="0.25">
      <c r="A53" s="31"/>
      <c r="B53" s="32"/>
      <c r="C53" s="32"/>
      <c r="D53" s="32"/>
      <c r="E53" s="30"/>
      <c r="F53" s="30"/>
      <c r="G53" s="30"/>
      <c r="H53" s="34"/>
    </row>
    <row r="54" spans="1:8" ht="17.399999999999999" customHeight="1" x14ac:dyDescent="0.25">
      <c r="A54" s="148" t="s">
        <v>89</v>
      </c>
      <c r="B54" s="149"/>
      <c r="C54" s="149"/>
      <c r="D54" s="149"/>
      <c r="E54" s="149"/>
      <c r="F54" s="149"/>
      <c r="G54" s="149"/>
      <c r="H54" s="150"/>
    </row>
    <row r="55" spans="1:8" ht="37.950000000000003" customHeight="1" x14ac:dyDescent="0.25">
      <c r="A55" s="110" t="s">
        <v>69</v>
      </c>
      <c r="B55" s="111"/>
      <c r="C55" s="111"/>
      <c r="D55" s="111"/>
      <c r="E55" s="112"/>
      <c r="F55" s="68" t="s">
        <v>66</v>
      </c>
      <c r="G55" s="68" t="s">
        <v>67</v>
      </c>
      <c r="H55" s="74" t="s">
        <v>68</v>
      </c>
    </row>
    <row r="56" spans="1:8" ht="14.4" customHeight="1" x14ac:dyDescent="0.25">
      <c r="A56" s="113" t="s">
        <v>90</v>
      </c>
      <c r="B56" s="114"/>
      <c r="C56" s="114"/>
      <c r="D56" s="114"/>
      <c r="E56" s="115"/>
      <c r="F56" s="46">
        <f>H27</f>
        <v>7598.6709680000004</v>
      </c>
      <c r="G56" s="46">
        <f>H52</f>
        <v>7002.1863999999996</v>
      </c>
      <c r="H56" s="46">
        <f>SUM(F56:G56)</f>
        <v>14600.857368000001</v>
      </c>
    </row>
    <row r="57" spans="1:8" ht="14.4" customHeight="1" x14ac:dyDescent="0.25">
      <c r="A57" s="116" t="s">
        <v>53</v>
      </c>
      <c r="B57" s="116"/>
      <c r="C57" s="116"/>
      <c r="D57" s="116"/>
      <c r="E57" s="116"/>
      <c r="F57" s="117">
        <f>BDI!D20</f>
        <v>0.23713015980295582</v>
      </c>
      <c r="G57" s="118"/>
      <c r="H57" s="119"/>
    </row>
    <row r="58" spans="1:8" x14ac:dyDescent="0.25">
      <c r="A58" s="120" t="s">
        <v>91</v>
      </c>
      <c r="B58" s="120"/>
      <c r="C58" s="120"/>
      <c r="D58" s="120"/>
      <c r="E58" s="120"/>
      <c r="F58" s="121">
        <f>H56*(1+F57)</f>
        <v>18063.161008934007</v>
      </c>
      <c r="G58" s="122"/>
      <c r="H58" s="122"/>
    </row>
  </sheetData>
  <mergeCells count="81">
    <mergeCell ref="A57:E57"/>
    <mergeCell ref="F57:H57"/>
    <mergeCell ref="A58:E58"/>
    <mergeCell ref="F58:H58"/>
    <mergeCell ref="A56:E56"/>
    <mergeCell ref="A44:D44"/>
    <mergeCell ref="F44:G44"/>
    <mergeCell ref="A46:D46"/>
    <mergeCell ref="A47:D47"/>
    <mergeCell ref="A49:D49"/>
    <mergeCell ref="F49:G49"/>
    <mergeCell ref="A50:D50"/>
    <mergeCell ref="F50:G50"/>
    <mergeCell ref="A52:G52"/>
    <mergeCell ref="A54:H54"/>
    <mergeCell ref="A55:E55"/>
    <mergeCell ref="H41:H44"/>
    <mergeCell ref="A42:D42"/>
    <mergeCell ref="F42:G42"/>
    <mergeCell ref="A43:D43"/>
    <mergeCell ref="F43:G43"/>
    <mergeCell ref="A34:D34"/>
    <mergeCell ref="F34:G34"/>
    <mergeCell ref="A35:D35"/>
    <mergeCell ref="F35:G35"/>
    <mergeCell ref="B39:D39"/>
    <mergeCell ref="A40:D40"/>
    <mergeCell ref="F40:G40"/>
    <mergeCell ref="A41:D41"/>
    <mergeCell ref="F41:G41"/>
    <mergeCell ref="H35:H38"/>
    <mergeCell ref="A36:D36"/>
    <mergeCell ref="F36:G36"/>
    <mergeCell ref="F37:G37"/>
    <mergeCell ref="A38:D38"/>
    <mergeCell ref="F38:G38"/>
    <mergeCell ref="A27:G27"/>
    <mergeCell ref="A29:H29"/>
    <mergeCell ref="A30:D30"/>
    <mergeCell ref="A31:D31"/>
    <mergeCell ref="H31:H32"/>
    <mergeCell ref="A32:D32"/>
    <mergeCell ref="A22:E22"/>
    <mergeCell ref="F22:G22"/>
    <mergeCell ref="H22:H25"/>
    <mergeCell ref="A23:E23"/>
    <mergeCell ref="F23:G23"/>
    <mergeCell ref="A24:E24"/>
    <mergeCell ref="F24:G24"/>
    <mergeCell ref="A25:E25"/>
    <mergeCell ref="F25:G25"/>
    <mergeCell ref="A18:D18"/>
    <mergeCell ref="F18:G18"/>
    <mergeCell ref="A19:D19"/>
    <mergeCell ref="F19:G19"/>
    <mergeCell ref="A21:E21"/>
    <mergeCell ref="F21:G21"/>
    <mergeCell ref="A10:D10"/>
    <mergeCell ref="A12:D12"/>
    <mergeCell ref="F12:G12"/>
    <mergeCell ref="A13:D13"/>
    <mergeCell ref="F13:G13"/>
    <mergeCell ref="H13:H16"/>
    <mergeCell ref="A14:D14"/>
    <mergeCell ref="F14:G14"/>
    <mergeCell ref="A15:D15"/>
    <mergeCell ref="F15:G15"/>
    <mergeCell ref="A16:D16"/>
    <mergeCell ref="F16:G16"/>
    <mergeCell ref="A9:D9"/>
    <mergeCell ref="A2:H2"/>
    <mergeCell ref="A3:H3"/>
    <mergeCell ref="A4:D4"/>
    <mergeCell ref="E4:H4"/>
    <mergeCell ref="A5:D5"/>
    <mergeCell ref="E5:H5"/>
    <mergeCell ref="A6:D6"/>
    <mergeCell ref="E6:H6"/>
    <mergeCell ref="A7:D7"/>
    <mergeCell ref="E7:H7"/>
    <mergeCell ref="A8:H8"/>
  </mergeCells>
  <printOptions horizontalCentered="1"/>
  <pageMargins left="0.51181102362204722" right="0.31496062992125984" top="0.78740157480314965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6</vt:i4>
      </vt:variant>
    </vt:vector>
  </HeadingPairs>
  <TitlesOfParts>
    <vt:vector size="19" baseType="lpstr">
      <vt:lpstr>Planilha1</vt:lpstr>
      <vt:lpstr>BDI</vt:lpstr>
      <vt:lpstr>Item 1</vt:lpstr>
      <vt:lpstr>Item 2</vt:lpstr>
      <vt:lpstr>Item 3</vt:lpstr>
      <vt:lpstr>Lot 2 - Item 1 </vt:lpstr>
      <vt:lpstr>Lot 2 - Item 2</vt:lpstr>
      <vt:lpstr>Lot 2 - Item 3</vt:lpstr>
      <vt:lpstr>Lot 2 - Item 4</vt:lpstr>
      <vt:lpstr>Lot 2 - Item 5</vt:lpstr>
      <vt:lpstr>Lot 3 - Item 1</vt:lpstr>
      <vt:lpstr>Lot 3 - Item 2</vt:lpstr>
      <vt:lpstr>Lot 3 - Item 3</vt:lpstr>
      <vt:lpstr>BDI!AC</vt:lpstr>
      <vt:lpstr>BDI!DF</vt:lpstr>
      <vt:lpstr>BDI!I</vt:lpstr>
      <vt:lpstr>BDI!LUC</vt:lpstr>
      <vt:lpstr>BDI!RISCO</vt:lpstr>
      <vt:lpstr>BDI!S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Zileide</dc:creator>
  <cp:lastModifiedBy>Alexandre Martins</cp:lastModifiedBy>
  <cp:lastPrinted>2025-07-22T08:45:40Z</cp:lastPrinted>
  <dcterms:created xsi:type="dcterms:W3CDTF">2022-10-08T17:59:46Z</dcterms:created>
  <dcterms:modified xsi:type="dcterms:W3CDTF">2025-07-22T09:01:48Z</dcterms:modified>
</cp:coreProperties>
</file>