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456EC5E6-22AF-4E19-8277-BA9E0DAB9E34}" xr6:coauthVersionLast="47" xr6:coauthVersionMax="47" xr10:uidLastSave="{00000000-0000-0000-0000-000000000000}"/>
  <bookViews>
    <workbookView xWindow="-108" yWindow="-108" windowWidth="23256" windowHeight="12456" tabRatio="786" firstSheet="2" activeTab="2" xr2:uid="{00000000-000D-0000-FFFF-FFFF00000000}"/>
  </bookViews>
  <sheets>
    <sheet name="(PLANILHAS ORÇ-MEM GERAL)" sheetId="1" state="hidden" r:id="rId1"/>
    <sheet name="(COMPOSIÇÕES-GERAL)" sheetId="42" state="hidden" r:id="rId2"/>
    <sheet name="Orçamento" sheetId="48" r:id="rId3"/>
    <sheet name="CRONOGRAMA" sheetId="8" r:id="rId4"/>
    <sheet name="COMP_BDI_EDIFICACOES_26,53%_COM" sheetId="22" state="hidden" r:id="rId5"/>
    <sheet name="COMP_BDI_EDIFICACOES_20,50%_SEM" sheetId="34" r:id="rId6"/>
  </sheets>
  <externalReferences>
    <externalReference r:id="rId7"/>
    <externalReference r:id="rId8"/>
    <externalReference r:id="rId9"/>
  </externalReferences>
  <definedNames>
    <definedName name="__123Graph_A" localSheetId="1" hidden="1">#REF!</definedName>
    <definedName name="__123Graph_A" hidden="1">#REF!</definedName>
    <definedName name="__123Graph_B" localSheetId="1" hidden="1">#REF!</definedName>
    <definedName name="__123Graph_B" hidden="1">#REF!</definedName>
    <definedName name="__123Graph_C" localSheetId="1" hidden="1">#REF!</definedName>
    <definedName name="__123Graph_C" hidden="1">#REF!</definedName>
    <definedName name="__123Graph_D" hidden="1">'[1]Etapa Única'!$C$125:$C$134</definedName>
    <definedName name="__123Graph_E" hidden="1">'[1]Etapa Única'!$E$125:$E$134</definedName>
    <definedName name="__123Graph_X" localSheetId="1" hidden="1">#REF!</definedName>
    <definedName name="__123Graph_X" hidden="1">#REF!</definedName>
    <definedName name="_Fill" hidden="1">#REF!</definedName>
    <definedName name="_xlnm._FilterDatabase" localSheetId="0" hidden="1">'(PLANILHAS ORÇ-MEM GERAL)'!$A$12:$Q$89</definedName>
    <definedName name="_xlnm._FilterDatabase" localSheetId="2" hidden="1">Orçamento!$A$12:$I$27</definedName>
    <definedName name="_Key1" hidden="1">#REF!</definedName>
    <definedName name="_Key2" hidden="1">#REF!</definedName>
    <definedName name="_MM" localSheetId="1" hidden="1">#REF!</definedName>
    <definedName name="_MM" hidden="1">#REF!</definedName>
    <definedName name="_Order1" hidden="1">255</definedName>
    <definedName name="_Order2" hidden="1">255</definedName>
    <definedName name="_Sort" hidden="1">#REF!</definedName>
    <definedName name="ACRE" hidden="1">#REF!</definedName>
    <definedName name="ademir" hidden="1">{#N/A,#N/A,FALSE,"Cronograma";#N/A,#N/A,FALSE,"Cronogr. 2"}</definedName>
    <definedName name="_xlnm.Print_Area" localSheetId="1">'(COMPOSIÇÕES-GERAL)'!$A$1:$K$69</definedName>
    <definedName name="_xlnm.Print_Area" localSheetId="0">'(PLANILHAS ORÇ-MEM GERAL)'!$A$1:$Q$90</definedName>
    <definedName name="_xlnm.Print_Area" localSheetId="5">'COMP_BDI_EDIFICACOES_20,50%_SEM'!$B$2:$D$44</definedName>
    <definedName name="_xlnm.Print_Area" localSheetId="4">'COMP_BDI_EDIFICACOES_26,53%_COM'!$B$2:$D$44</definedName>
    <definedName name="_xlnm.Print_Area" localSheetId="3">CRONOGRAMA!$A$1:$E$31</definedName>
    <definedName name="_xlnm.Print_Area" localSheetId="2">Orçamento!$A$1:$I$28</definedName>
    <definedName name="AreaTeste" localSheetId="4">#REF!</definedName>
    <definedName name="AreaTeste2" localSheetId="4">#REF!</definedName>
    <definedName name="bosta" hidden="1">{#N/A,#N/A,FALSE,"Cronograma";#N/A,#N/A,FALSE,"Cronogr. 2"}</definedName>
    <definedName name="CA´L" hidden="1">{#N/A,#N/A,FALSE,"Cronograma";#N/A,#N/A,FALSE,"Cronogr. 2"}</definedName>
    <definedName name="CélulaInicioPlanilha" localSheetId="4">#REF!</definedName>
    <definedName name="CélulaResumo" localSheetId="4">#REF!</definedName>
    <definedName name="concorrentes" hidden="1">{#N/A,#N/A,FALSE,"Cronograma";#N/A,#N/A,FALSE,"Cronogr. 2"}</definedName>
    <definedName name="F" localSheetId="1" hidden="1">#REF!</definedName>
    <definedName name="F" hidden="1">#REF!</definedName>
    <definedName name="g" localSheetId="1" hidden="1">#REF!</definedName>
    <definedName name="g" hidden="1">#REF!</definedName>
    <definedName name="h" localSheetId="1" hidden="1">#REF!</definedName>
    <definedName name="h" hidden="1">#REF!</definedName>
    <definedName name="I" localSheetId="1" hidden="1">[2]Poço!#REF!</definedName>
    <definedName name="I" hidden="1">[2]Poço!#REF!</definedName>
    <definedName name="Popular" hidden="1">{#N/A,#N/A,FALSE,"Cronograma";#N/A,#N/A,FALSE,"Cronogr. 2"}</definedName>
    <definedName name="rio" hidden="1">{#N/A,#N/A,FALSE,"Cronograma";#N/A,#N/A,FALSE,"Cronogr. 2"}</definedName>
    <definedName name="SENHAGT" hidden="1">"PM2CAIXA"</definedName>
    <definedName name="SINAPI_AC" hidden="1">#REF!</definedName>
    <definedName name="ss" hidden="1">{#N/A,#N/A,FALSE,"Cronograma";#N/A,#N/A,FALSE,"Cronogr. 2"}</definedName>
    <definedName name="TABELA" localSheetId="4">'[3]PLANILHA FONTE'!$B$1:$G$290</definedName>
    <definedName name="TipoOrçamento">"BASE"</definedName>
    <definedName name="_xlnm.Print_Titles" localSheetId="1">'(COMPOSIÇÕES-GERAL)'!$1:$8</definedName>
    <definedName name="_xlnm.Print_Titles" localSheetId="0">'(PLANILHAS ORÇ-MEM GERAL)'!$1:$12</definedName>
    <definedName name="_xlnm.Print_Titles" localSheetId="3">CRONOGRAMA!$1:$10</definedName>
    <definedName name="_xlnm.Print_Titles" localSheetId="2">Orçamento!$1:$12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48" l="1"/>
  <c r="M28" i="48"/>
  <c r="A3" i="8"/>
  <c r="A6" i="8" l="1"/>
  <c r="A4" i="8"/>
  <c r="C17" i="8"/>
  <c r="C14" i="8"/>
  <c r="C11" i="8"/>
  <c r="B8" i="34"/>
  <c r="B7" i="34"/>
  <c r="B6" i="34"/>
  <c r="H25" i="48"/>
  <c r="H21" i="48"/>
  <c r="H20" i="48"/>
  <c r="H16" i="48"/>
  <c r="H15" i="48"/>
  <c r="B17" i="8"/>
  <c r="C22" i="8" l="1"/>
  <c r="I25" i="48"/>
  <c r="I23" i="48" s="1"/>
  <c r="I15" i="48"/>
  <c r="E17" i="8"/>
  <c r="D17" i="8"/>
  <c r="G17" i="8" s="1"/>
  <c r="J20" i="42"/>
  <c r="H20" i="42"/>
  <c r="B7" i="42"/>
  <c r="B6" i="42"/>
  <c r="J64" i="42"/>
  <c r="H64" i="42"/>
  <c r="H62" i="42"/>
  <c r="J66" i="42"/>
  <c r="H66" i="42"/>
  <c r="J65" i="42"/>
  <c r="H65" i="42"/>
  <c r="J63" i="42"/>
  <c r="H63" i="42"/>
  <c r="J62" i="42"/>
  <c r="N57" i="42"/>
  <c r="J47" i="42"/>
  <c r="H47" i="42"/>
  <c r="J46" i="42"/>
  <c r="H46" i="42"/>
  <c r="J45" i="42"/>
  <c r="H45" i="42"/>
  <c r="J44" i="42"/>
  <c r="H44" i="42"/>
  <c r="J43" i="42"/>
  <c r="J42" i="42"/>
  <c r="H42" i="42"/>
  <c r="J41" i="42"/>
  <c r="H41" i="42"/>
  <c r="J40" i="42"/>
  <c r="H40" i="42"/>
  <c r="J39" i="42"/>
  <c r="H39" i="42"/>
  <c r="N34" i="42"/>
  <c r="I21" i="48" l="1"/>
  <c r="J67" i="42"/>
  <c r="H67" i="42"/>
  <c r="J48" i="42"/>
  <c r="H48" i="42"/>
  <c r="I16" i="48" l="1"/>
  <c r="I13" i="48" s="1"/>
  <c r="I20" i="48"/>
  <c r="I18" i="48" s="1"/>
  <c r="G58" i="42"/>
  <c r="I58" i="42"/>
  <c r="I35" i="42"/>
  <c r="G35" i="42"/>
  <c r="J24" i="42"/>
  <c r="H24" i="42"/>
  <c r="I27" i="48" l="1"/>
  <c r="K18" i="48" s="1"/>
  <c r="B14" i="8"/>
  <c r="B11" i="8"/>
  <c r="K13" i="48" l="1"/>
  <c r="K30" i="48"/>
  <c r="L28" i="48"/>
  <c r="K27" i="48"/>
  <c r="K11" i="48"/>
  <c r="K23" i="48"/>
  <c r="M15" i="1" l="1"/>
  <c r="P15" i="1"/>
  <c r="J16" i="1"/>
  <c r="J17" i="1" s="1"/>
  <c r="K15" i="1" s="1"/>
  <c r="D17" i="1"/>
  <c r="J66" i="1"/>
  <c r="J64" i="1"/>
  <c r="J63" i="1"/>
  <c r="J77" i="1"/>
  <c r="J78" i="1" s="1"/>
  <c r="D78" i="1"/>
  <c r="M80" i="1"/>
  <c r="P80" i="1"/>
  <c r="J81" i="1"/>
  <c r="J52" i="1"/>
  <c r="D33" i="1"/>
  <c r="N15" i="1" l="1"/>
  <c r="Q15" i="1"/>
  <c r="B5" i="42"/>
  <c r="B4" i="42"/>
  <c r="M524" i="42"/>
  <c r="J23" i="42"/>
  <c r="H23" i="42"/>
  <c r="J22" i="42"/>
  <c r="H22" i="42"/>
  <c r="J21" i="42"/>
  <c r="H21" i="42"/>
  <c r="N15" i="42"/>
  <c r="H25" i="42" l="1"/>
  <c r="J25" i="42"/>
  <c r="I16" i="42" s="1"/>
  <c r="B8" i="22"/>
  <c r="B7" i="22"/>
  <c r="B6" i="22"/>
  <c r="G16" i="42" l="1"/>
  <c r="E14" i="8" l="1"/>
  <c r="E25" i="8" s="1"/>
  <c r="D14" i="8"/>
  <c r="C18" i="8"/>
  <c r="J73" i="1"/>
  <c r="J46" i="1"/>
  <c r="J42" i="1"/>
  <c r="J74" i="1" l="1"/>
  <c r="D47" i="1" l="1"/>
  <c r="P45" i="1"/>
  <c r="M45" i="1"/>
  <c r="J47" i="1" l="1"/>
  <c r="K45" i="1" l="1"/>
  <c r="Q45" i="1" s="1"/>
  <c r="N45" i="1" l="1"/>
  <c r="J85" i="1" l="1"/>
  <c r="D86" i="1"/>
  <c r="P84" i="1"/>
  <c r="M84" i="1"/>
  <c r="J86" i="1" l="1"/>
  <c r="K84" i="1" s="1"/>
  <c r="N84" i="1" s="1"/>
  <c r="Q84" i="1" l="1"/>
  <c r="D82" i="1" l="1"/>
  <c r="J82" i="1"/>
  <c r="K80" i="1" s="1"/>
  <c r="P76" i="1"/>
  <c r="M76" i="1"/>
  <c r="D74" i="1"/>
  <c r="N80" i="1" l="1"/>
  <c r="Q80" i="1"/>
  <c r="K72" i="1"/>
  <c r="K76" i="1"/>
  <c r="Q76" i="1" s="1"/>
  <c r="M72" i="1" l="1"/>
  <c r="N72" i="1" s="1"/>
  <c r="P72" i="1"/>
  <c r="Q72" i="1" s="1"/>
  <c r="Q70" i="1" s="1"/>
  <c r="N76" i="1"/>
  <c r="N70" i="1" l="1"/>
  <c r="D68" i="1"/>
  <c r="P61" i="1"/>
  <c r="M61" i="1"/>
  <c r="J28" i="1" l="1"/>
  <c r="J67" i="1" l="1"/>
  <c r="J68" i="1" s="1"/>
  <c r="J43" i="1" l="1"/>
  <c r="J21" i="1" l="1"/>
  <c r="D24" i="34" l="1"/>
  <c r="D28" i="34" s="1"/>
  <c r="E21" i="34"/>
  <c r="J20" i="1" l="1"/>
  <c r="D22" i="1" l="1"/>
  <c r="M19" i="1"/>
  <c r="P19" i="1"/>
  <c r="J22" i="1" l="1"/>
  <c r="K19" i="1" l="1"/>
  <c r="N19" i="1" s="1"/>
  <c r="Q19" i="1" l="1"/>
  <c r="P57" i="1" l="1"/>
  <c r="P51" i="1"/>
  <c r="P41" i="1"/>
  <c r="P35" i="1"/>
  <c r="P31" i="1"/>
  <c r="P26" i="1"/>
  <c r="J29" i="1" l="1"/>
  <c r="G58" i="1" s="1"/>
  <c r="G32" i="1" l="1"/>
  <c r="J32" i="1" s="1"/>
  <c r="J33" i="1" s="1"/>
  <c r="G36" i="1"/>
  <c r="J36" i="1" s="1"/>
  <c r="D53" i="1"/>
  <c r="J53" i="1"/>
  <c r="K51" i="1" l="1"/>
  <c r="Q51" i="1" s="1"/>
  <c r="Q49" i="1" l="1"/>
  <c r="D43" i="1" l="1"/>
  <c r="K41" i="1" l="1"/>
  <c r="Q41" i="1" s="1"/>
  <c r="E21" i="22" l="1"/>
  <c r="D24" i="22"/>
  <c r="D28" i="22" s="1"/>
  <c r="M51" i="1" l="1"/>
  <c r="N51" i="1" s="1"/>
  <c r="N49" i="1" l="1"/>
  <c r="M26" i="1" l="1"/>
  <c r="K26" i="1" l="1"/>
  <c r="N26" i="1" l="1"/>
  <c r="Q26" i="1"/>
  <c r="D59" i="1" l="1"/>
  <c r="M57" i="1"/>
  <c r="M41" i="1" l="1"/>
  <c r="D37" i="1"/>
  <c r="M35" i="1"/>
  <c r="M31" i="1"/>
  <c r="N13" i="1" l="1"/>
  <c r="Q13" i="1"/>
  <c r="D11" i="8" l="1"/>
  <c r="D25" i="8" s="1"/>
  <c r="G11" i="8" l="1"/>
  <c r="N41" i="1"/>
  <c r="N39" i="1" l="1"/>
  <c r="Q39" i="1"/>
  <c r="K31" i="1" l="1"/>
  <c r="N31" i="1" l="1"/>
  <c r="Q31" i="1"/>
  <c r="K61" i="1" l="1"/>
  <c r="Q61" i="1" s="1"/>
  <c r="N61" i="1" l="1"/>
  <c r="G14" i="8" l="1"/>
  <c r="J37" i="1" l="1"/>
  <c r="K35" i="1" l="1"/>
  <c r="N35" i="1" s="1"/>
  <c r="N24" i="1" s="1"/>
  <c r="Q35" i="1" l="1"/>
  <c r="Q24" i="1" s="1"/>
  <c r="J58" i="1"/>
  <c r="J59" i="1" s="1"/>
  <c r="K57" i="1" s="1"/>
  <c r="N57" i="1" l="1"/>
  <c r="Q57" i="1"/>
  <c r="Q55" i="1" s="1"/>
  <c r="Q89" i="1" s="1"/>
  <c r="S70" i="1" l="1"/>
  <c r="C33" i="8"/>
  <c r="N55" i="1"/>
  <c r="N89" i="1" s="1"/>
  <c r="N92" i="1" s="1"/>
  <c r="S13" i="1"/>
  <c r="G31" i="8"/>
  <c r="S55" i="1"/>
  <c r="S24" i="1"/>
  <c r="S39" i="1"/>
  <c r="S11" i="1"/>
  <c r="S49" i="1"/>
  <c r="S89" i="1"/>
  <c r="C12" i="8" l="1"/>
  <c r="H33" i="8"/>
  <c r="D33" i="8" s="1"/>
  <c r="C15" i="8"/>
  <c r="C23" i="8"/>
  <c r="E26" i="8"/>
  <c r="D26" i="8"/>
  <c r="D31" i="8"/>
  <c r="H31" i="8" s="1"/>
  <c r="D28" i="8"/>
  <c r="D29" i="8" s="1"/>
  <c r="E33" i="8" l="1"/>
  <c r="E28" i="8"/>
  <c r="E29" i="8" s="1"/>
</calcChain>
</file>

<file path=xl/sharedStrings.xml><?xml version="1.0" encoding="utf-8"?>
<sst xmlns="http://schemas.openxmlformats.org/spreadsheetml/2006/main" count="485" uniqueCount="265">
  <si>
    <t>PROJETO</t>
  </si>
  <si>
    <t>ITEM</t>
  </si>
  <si>
    <t>DESCRIÇÃO</t>
  </si>
  <si>
    <t>UN.</t>
  </si>
  <si>
    <t>TAXA</t>
  </si>
  <si>
    <t>COMP</t>
  </si>
  <si>
    <t>LARG</t>
  </si>
  <si>
    <t>TOTAL</t>
  </si>
  <si>
    <t>1.0</t>
  </si>
  <si>
    <t>SERVIÇOS PRELIMINARES</t>
  </si>
  <si>
    <t>1.1</t>
  </si>
  <si>
    <t>m²</t>
  </si>
  <si>
    <t>1.2</t>
  </si>
  <si>
    <t>2.0</t>
  </si>
  <si>
    <t>2.1</t>
  </si>
  <si>
    <t>2.2</t>
  </si>
  <si>
    <t>3.0</t>
  </si>
  <si>
    <t>3.1</t>
  </si>
  <si>
    <t>3.2</t>
  </si>
  <si>
    <t>4.0</t>
  </si>
  <si>
    <t>4.1</t>
  </si>
  <si>
    <t>5.0</t>
  </si>
  <si>
    <t>5.1</t>
  </si>
  <si>
    <t>5.2</t>
  </si>
  <si>
    <t>CÓDIGO</t>
  </si>
  <si>
    <t>PLANILHA ORÇAMENTÁRIA</t>
  </si>
  <si>
    <t>6.0</t>
  </si>
  <si>
    <t>6.1</t>
  </si>
  <si>
    <t>6.2</t>
  </si>
  <si>
    <t>6.3</t>
  </si>
  <si>
    <t>TOTAL GERAL</t>
  </si>
  <si>
    <t>CRONOGRAMA FÍSICO FINANCEIRO</t>
  </si>
  <si>
    <t>ETAPA</t>
  </si>
  <si>
    <t>SERVIÇO</t>
  </si>
  <si>
    <t>MÊS/ DESEMBOLSO</t>
  </si>
  <si>
    <t>TOTAL ETAPA (R$)</t>
  </si>
  <si>
    <t>PAREDES E REVESTIMENTOS</t>
  </si>
  <si>
    <t>PISOS</t>
  </si>
  <si>
    <t>ESQUADRIAS</t>
  </si>
  <si>
    <t>PINTURA</t>
  </si>
  <si>
    <t>INSTALAÇÕES ELÉTRICAS</t>
  </si>
  <si>
    <t>un</t>
  </si>
  <si>
    <t>MEMÓRIA DE CÁLCULO EXPLICATIVO</t>
  </si>
  <si>
    <t>TOTAL (R$):</t>
  </si>
  <si>
    <t>MEDIA/MÊS</t>
  </si>
  <si>
    <t>QUANT.</t>
  </si>
  <si>
    <t>TOTAIS PARCIAIS</t>
  </si>
  <si>
    <t>SINAPI</t>
  </si>
  <si>
    <t>FONTE</t>
  </si>
  <si>
    <t>COMPOSIÇÃO DE BDI PARA SERVIÇOS GERAIS DE EDIFICAÇÕES</t>
  </si>
  <si>
    <t xml:space="preserve">DESCRIÇÃO </t>
  </si>
  <si>
    <t>SIGLA</t>
  </si>
  <si>
    <t>VALOR (*)</t>
  </si>
  <si>
    <t>FAIXA REFERENCIAL - Ref. Acórdão 2622/2013</t>
  </si>
  <si>
    <t xml:space="preserve">Taxa de rateio da Administração Central </t>
  </si>
  <si>
    <t>AC</t>
  </si>
  <si>
    <t xml:space="preserve">Taxa de Despesas Financeiras </t>
  </si>
  <si>
    <t>DF</t>
  </si>
  <si>
    <t>Taxa de Risco</t>
  </si>
  <si>
    <t>R</t>
  </si>
  <si>
    <t>COFINS</t>
  </si>
  <si>
    <t>ISS (**)</t>
  </si>
  <si>
    <t>ISS</t>
  </si>
  <si>
    <t>PIS</t>
  </si>
  <si>
    <t>CONTRIBUIÇÃO PREVIDENCIÁRIA SOBRE RECEITA BRUTA (***)</t>
  </si>
  <si>
    <t>CPRB</t>
  </si>
  <si>
    <t>*</t>
  </si>
  <si>
    <t>I</t>
  </si>
  <si>
    <t>Taxa de Lucro</t>
  </si>
  <si>
    <t>L</t>
  </si>
  <si>
    <t>BDI Resultante</t>
  </si>
  <si>
    <t>Fórmula do BDI conforme Acórdão TCU 2622/2013-P:</t>
  </si>
  <si>
    <t xml:space="preserve">Obs.: </t>
  </si>
  <si>
    <t>(*) Todas as taxas adotadas estão na faixa admissível do Acórdão 2622/2013-P do TCU.</t>
  </si>
  <si>
    <t>Obs.:
1. Acompanhar a questão, pois existe a possibilidade da Lei da Desoneração vencer ou ser revogada.
2. As atividades incluídas na desoneração são as relativas aos grupos 412, 432, 433 e 439 da CNAE 2.0</t>
  </si>
  <si>
    <t>Obs.:</t>
  </si>
  <si>
    <t>Fórmula BDI conforme Acórdão TCU 325/2007:</t>
  </si>
  <si>
    <t xml:space="preserve">Taxa de Tributos (Soma dos itens COFINS, ISS, PIS e CPRB) </t>
  </si>
  <si>
    <t>TOTAIS ACUMULADOS</t>
  </si>
  <si>
    <t>med</t>
  </si>
  <si>
    <t>*med=min</t>
  </si>
  <si>
    <t>min-med</t>
  </si>
  <si>
    <t>(BDI padrão Edificações com CPRB considerando M.O. de 40%)</t>
  </si>
  <si>
    <r>
      <t xml:space="preserve">De </t>
    </r>
    <r>
      <rPr>
        <b/>
        <sz val="10"/>
        <color theme="1"/>
        <rFont val="Arial"/>
        <family val="2"/>
      </rPr>
      <t>3,00%</t>
    </r>
    <r>
      <rPr>
        <sz val="10"/>
        <color theme="1"/>
        <rFont val="Arial"/>
        <family val="2"/>
      </rPr>
      <t xml:space="preserve"> até </t>
    </r>
    <r>
      <rPr>
        <b/>
        <sz val="10"/>
        <color theme="1"/>
        <rFont val="Arial"/>
        <family val="2"/>
      </rPr>
      <t>5,50%</t>
    </r>
    <r>
      <rPr>
        <sz val="10"/>
        <color theme="1"/>
        <rFont val="Arial"/>
        <family val="2"/>
      </rPr>
      <t xml:space="preserve">; médio = </t>
    </r>
    <r>
      <rPr>
        <b/>
        <sz val="10"/>
        <color theme="1"/>
        <rFont val="Arial"/>
        <family val="2"/>
      </rPr>
      <t>4,00%</t>
    </r>
  </si>
  <si>
    <r>
      <t xml:space="preserve">De </t>
    </r>
    <r>
      <rPr>
        <b/>
        <sz val="10"/>
        <color theme="1"/>
        <rFont val="Arial"/>
        <family val="2"/>
      </rPr>
      <t>0,59%</t>
    </r>
    <r>
      <rPr>
        <sz val="10"/>
        <color theme="1"/>
        <rFont val="Arial"/>
        <family val="2"/>
      </rPr>
      <t xml:space="preserve"> até </t>
    </r>
    <r>
      <rPr>
        <b/>
        <sz val="10"/>
        <color theme="1"/>
        <rFont val="Arial"/>
        <family val="2"/>
      </rPr>
      <t>1,39%</t>
    </r>
    <r>
      <rPr>
        <sz val="10"/>
        <color theme="1"/>
        <rFont val="Arial"/>
        <family val="2"/>
      </rPr>
      <t xml:space="preserve">; médio = </t>
    </r>
    <r>
      <rPr>
        <b/>
        <sz val="10"/>
        <color theme="1"/>
        <rFont val="Arial"/>
        <family val="2"/>
      </rPr>
      <t>1,23%</t>
    </r>
  </si>
  <si>
    <r>
      <t xml:space="preserve">De </t>
    </r>
    <r>
      <rPr>
        <b/>
        <sz val="10"/>
        <color theme="1"/>
        <rFont val="Arial"/>
        <family val="2"/>
      </rPr>
      <t>0,97%</t>
    </r>
    <r>
      <rPr>
        <sz val="10"/>
        <color theme="1"/>
        <rFont val="Arial"/>
        <family val="2"/>
      </rPr>
      <t xml:space="preserve"> até </t>
    </r>
    <r>
      <rPr>
        <b/>
        <sz val="10"/>
        <color theme="1"/>
        <rFont val="Arial"/>
        <family val="2"/>
      </rPr>
      <t>1,27%</t>
    </r>
    <r>
      <rPr>
        <sz val="10"/>
        <color theme="1"/>
        <rFont val="Arial"/>
        <family val="2"/>
      </rPr>
      <t xml:space="preserve">; médio = </t>
    </r>
    <r>
      <rPr>
        <b/>
        <sz val="10"/>
        <color theme="1"/>
        <rFont val="Arial"/>
        <family val="2"/>
      </rPr>
      <t>1,27%</t>
    </r>
  </si>
  <si>
    <r>
      <t xml:space="preserve">De </t>
    </r>
    <r>
      <rPr>
        <b/>
        <sz val="10"/>
        <color theme="1"/>
        <rFont val="Arial"/>
        <family val="2"/>
      </rPr>
      <t>0,80%</t>
    </r>
    <r>
      <rPr>
        <sz val="10"/>
        <color theme="1"/>
        <rFont val="Arial"/>
        <family val="2"/>
      </rPr>
      <t xml:space="preserve"> até </t>
    </r>
    <r>
      <rPr>
        <b/>
        <sz val="10"/>
        <color theme="1"/>
        <rFont val="Arial"/>
        <family val="2"/>
      </rPr>
      <t>1,00%</t>
    </r>
    <r>
      <rPr>
        <sz val="10"/>
        <color theme="1"/>
        <rFont val="Arial"/>
        <family val="2"/>
      </rPr>
      <t xml:space="preserve">; médio = </t>
    </r>
    <r>
      <rPr>
        <b/>
        <sz val="10"/>
        <color theme="1"/>
        <rFont val="Arial"/>
        <family val="2"/>
      </rPr>
      <t>0,80%</t>
    </r>
  </si>
  <si>
    <r>
      <t xml:space="preserve">De </t>
    </r>
    <r>
      <rPr>
        <b/>
        <sz val="10"/>
        <color theme="1"/>
        <rFont val="Arial"/>
        <family val="2"/>
      </rPr>
      <t>6,16%</t>
    </r>
    <r>
      <rPr>
        <sz val="10"/>
        <color theme="1"/>
        <rFont val="Arial"/>
        <family val="2"/>
      </rPr>
      <t xml:space="preserve"> até </t>
    </r>
    <r>
      <rPr>
        <b/>
        <sz val="10"/>
        <color theme="1"/>
        <rFont val="Arial"/>
        <family val="2"/>
      </rPr>
      <t>8,96%</t>
    </r>
    <r>
      <rPr>
        <sz val="10"/>
        <color theme="1"/>
        <rFont val="Arial"/>
        <family val="2"/>
      </rPr>
      <t xml:space="preserve">; médio = </t>
    </r>
    <r>
      <rPr>
        <b/>
        <sz val="10"/>
        <color theme="1"/>
        <rFont val="Arial"/>
        <family val="2"/>
      </rPr>
      <t>7,40%</t>
    </r>
  </si>
  <si>
    <r>
      <t xml:space="preserve">De </t>
    </r>
    <r>
      <rPr>
        <b/>
        <sz val="10"/>
        <color theme="1"/>
        <rFont val="Arial"/>
        <family val="2"/>
      </rPr>
      <t>20,34%</t>
    </r>
    <r>
      <rPr>
        <sz val="10"/>
        <color theme="1"/>
        <rFont val="Arial"/>
        <family val="2"/>
      </rPr>
      <t xml:space="preserve"> até </t>
    </r>
    <r>
      <rPr>
        <b/>
        <sz val="10"/>
        <color theme="1"/>
        <rFont val="Arial"/>
        <family val="2"/>
      </rPr>
      <t>25,00%</t>
    </r>
    <r>
      <rPr>
        <sz val="10"/>
        <color theme="1"/>
        <rFont val="Arial"/>
        <family val="2"/>
      </rPr>
      <t xml:space="preserve">; médio = </t>
    </r>
    <r>
      <rPr>
        <b/>
        <sz val="10"/>
        <color theme="1"/>
        <rFont val="Arial"/>
        <family val="2"/>
      </rPr>
      <t>22,12%</t>
    </r>
  </si>
  <si>
    <r>
      <rPr>
        <sz val="12"/>
        <color theme="1"/>
        <rFont val="Arial"/>
        <family val="2"/>
      </rPr>
      <t xml:space="preserve">    Os custos indiretos são decorrentes da estrutura da obra e da empresa e que não podem ser atribuídos diretamente à execução de um dado serviço.
    Os custos indiretos variam muito, principalmente, em função do local de execução dos serviços, do tipo da obra, impostos incidentes, e ainda com as exigências do edital ou contrato. Devem ser distribuídos pelos custos unitários diretos totais dos serviços na forma de percentual destes.
    Os custos indiretos que mais afetam a construção estão a seguir identificados, entretanto, o engenheiro de custos deve analisar em cada caso sua validade. </t>
    </r>
    <r>
      <rPr>
        <b/>
        <sz val="12"/>
        <color theme="1"/>
        <rFont val="Arial"/>
        <family val="2"/>
      </rPr>
      <t xml:space="preserve">
</t>
    </r>
  </si>
  <si>
    <t>(**) A alíquota de ISS no Município de Orobó/PE é de 5% sobre os custos de mão de obra. 
Considerou-se para todos os serviços uma proporção de 40% de mão de obra, de modo que a taxa de ISS a incidir sobre os custos unitários dos itens será de 5% x 40% = 2,00%.</t>
  </si>
  <si>
    <t>Taxa de Seguro e Taxa de Garantia</t>
  </si>
  <si>
    <t>S + G</t>
  </si>
  <si>
    <r>
      <t xml:space="preserve">(***) Conforme determina a Lei nº 13.161, de 31 de agosto de 2015, que altera a Lei nº 12.546, de 14 de dezembro 2011, para obras de infraestrutura e do setor de construção, foi regulamentada a substituição da contribuição previdenciária patronal de 20% sobre a folha de pagamentos por uma contribuição de 4,50% sobre a receita bruta, sendo facultativa a opção pela contribuição substitutiva. Nesta composição de BDI foi considerada a opção pela contribuição substitutiva, sendo portanto necessário utilizar tabelas de custos </t>
    </r>
    <r>
      <rPr>
        <u/>
        <sz val="11"/>
        <rFont val="Arial"/>
        <family val="2"/>
      </rPr>
      <t>desoneradas</t>
    </r>
    <r>
      <rPr>
        <sz val="11"/>
        <rFont val="Arial"/>
        <family val="2"/>
      </rPr>
      <t xml:space="preserve"> para elaboração do orçamento básico.</t>
    </r>
  </si>
  <si>
    <t>6.4</t>
  </si>
  <si>
    <r>
      <t xml:space="preserve">ORÇAMENTO </t>
    </r>
    <r>
      <rPr>
        <b/>
        <u/>
        <sz val="8"/>
        <rFont val="Arial"/>
        <family val="2"/>
      </rPr>
      <t>SEM</t>
    </r>
    <r>
      <rPr>
        <b/>
        <sz val="8"/>
        <rFont val="Arial"/>
        <family val="2"/>
      </rPr>
      <t xml:space="preserve"> DESONERAÇÃO</t>
    </r>
  </si>
  <si>
    <r>
      <t xml:space="preserve">ORÇAMENTO </t>
    </r>
    <r>
      <rPr>
        <b/>
        <u/>
        <sz val="8"/>
        <rFont val="Arial"/>
        <family val="2"/>
      </rPr>
      <t>COM</t>
    </r>
    <r>
      <rPr>
        <b/>
        <sz val="8"/>
        <rFont val="Arial"/>
        <family val="2"/>
      </rPr>
      <t xml:space="preserve"> DESONERAÇÃO</t>
    </r>
  </si>
  <si>
    <t>ALTURA/ESP</t>
  </si>
  <si>
    <t>CUSTO UNIT. S/BDI</t>
  </si>
  <si>
    <t>VALOR UNIT. C/BDI</t>
  </si>
  <si>
    <t>VALOR TOTAL (R$)</t>
  </si>
  <si>
    <t xml:space="preserve">BDI </t>
  </si>
  <si>
    <t>H</t>
  </si>
  <si>
    <t>2.3</t>
  </si>
  <si>
    <t>Composição</t>
  </si>
  <si>
    <t>Valor por m²</t>
  </si>
  <si>
    <t xml:space="preserve">--&gt; </t>
  </si>
  <si>
    <t>93144</t>
  </si>
  <si>
    <r>
      <t xml:space="preserve">BONIFICAÇÃO E DESPESAS INDIRETAS - </t>
    </r>
    <r>
      <rPr>
        <b/>
        <u/>
        <sz val="14"/>
        <color theme="1"/>
        <rFont val="Arial"/>
        <family val="2"/>
      </rPr>
      <t>COM</t>
    </r>
    <r>
      <rPr>
        <b/>
        <u/>
        <sz val="12"/>
        <color theme="1"/>
        <rFont val="Arial"/>
        <family val="2"/>
      </rPr>
      <t xml:space="preserve"> DESONERAÇÃO</t>
    </r>
  </si>
  <si>
    <r>
      <t xml:space="preserve">(***) Conforme determina a Lei nº 13.161, de 31 de agosto de 2015, que altera a Lei nº 12.546, de 14 de dezembro 2011, para obras de infraestrutura e do setor de construção, foi regulamentada a substituição da contribuição previdenciária patronal de 20% sobre a folha de pagamentos por uma contribuição de 4,50% sobre a receita bruta, sendo facultativa a opção pela contribuição substitutiva. Nesta composição de BDI foi considerada a opção pela contribuição substitutiva, sendo portanto necessário utilizar tabelas de custos </t>
    </r>
    <r>
      <rPr>
        <u/>
        <sz val="11"/>
        <color rgb="FFFF0000"/>
        <rFont val="Arial"/>
        <family val="2"/>
      </rPr>
      <t>desoneradas</t>
    </r>
    <r>
      <rPr>
        <sz val="11"/>
        <color rgb="FFFF0000"/>
        <rFont val="Arial"/>
        <family val="2"/>
      </rPr>
      <t xml:space="preserve"> para elaboração do orçamento básico.</t>
    </r>
  </si>
  <si>
    <t>(BDI padrão Edificações sem CPRB considerando M.O. de 40%)</t>
  </si>
  <si>
    <t>88485</t>
  </si>
  <si>
    <t>Pintura das lajes internas com revestimento em argamassa</t>
  </si>
  <si>
    <t>VALOR Ñ DESON</t>
  </si>
  <si>
    <r>
      <t xml:space="preserve">BONIFICAÇÃO E DESPESAS INDIRETAS - </t>
    </r>
    <r>
      <rPr>
        <b/>
        <u/>
        <sz val="14"/>
        <color theme="1"/>
        <rFont val="Arial"/>
        <family val="2"/>
      </rPr>
      <t>SEM</t>
    </r>
    <r>
      <rPr>
        <b/>
        <u/>
        <sz val="12"/>
        <color theme="1"/>
        <rFont val="Arial"/>
        <family val="2"/>
      </rPr>
      <t xml:space="preserve"> DESONERAÇÃO</t>
    </r>
  </si>
  <si>
    <t>2x alv. de vedação</t>
  </si>
  <si>
    <t>COMPOSIÇÕES DE CUSTOS UNITÁRIOS COMPLEMENTARES</t>
  </si>
  <si>
    <t>COMPOSIÇÃO 01</t>
  </si>
  <si>
    <t>Código de referência (origem dos coeficientes da composição):</t>
  </si>
  <si>
    <t xml:space="preserve">Discriminação do código de referência: </t>
  </si>
  <si>
    <t>Unidade:</t>
  </si>
  <si>
    <t>Custo Unitário:</t>
  </si>
  <si>
    <t>Quantidade:</t>
  </si>
  <si>
    <t>COM DESONERAÇÂO</t>
  </si>
  <si>
    <t>SEM DESONERAÇÂO</t>
  </si>
  <si>
    <t xml:space="preserve">Fonte </t>
  </si>
  <si>
    <t>Código</t>
  </si>
  <si>
    <t>Unidade</t>
  </si>
  <si>
    <t>Coeficiente</t>
  </si>
  <si>
    <t>Custo
Unitário</t>
  </si>
  <si>
    <t>Custo
Total</t>
  </si>
  <si>
    <t>SINAPI
INSUMO</t>
  </si>
  <si>
    <t xml:space="preserve">UN    </t>
  </si>
  <si>
    <t>SINAPI
COMPOSIÇÃO</t>
  </si>
  <si>
    <t>88316</t>
  </si>
  <si>
    <t>SERVENTE COM ENCARGOS COMPLEMENTARES</t>
  </si>
  <si>
    <t>Total</t>
  </si>
  <si>
    <r>
      <rPr>
        <b/>
        <u/>
        <sz val="8"/>
        <color rgb="FFFF0000"/>
        <rFont val="Arial"/>
        <family val="2"/>
      </rPr>
      <t>COM</t>
    </r>
    <r>
      <rPr>
        <b/>
        <sz val="8"/>
        <color rgb="FFFF0000"/>
        <rFont val="Arial"/>
        <family val="2"/>
      </rPr>
      <t xml:space="preserve"> DESON</t>
    </r>
  </si>
  <si>
    <r>
      <rPr>
        <b/>
        <u/>
        <sz val="8"/>
        <color rgb="FFFF0000"/>
        <rFont val="Arial"/>
        <family val="2"/>
      </rPr>
      <t>SEM</t>
    </r>
    <r>
      <rPr>
        <b/>
        <sz val="8"/>
        <color rgb="FFFF0000"/>
        <rFont val="Arial"/>
        <family val="2"/>
      </rPr>
      <t xml:space="preserve"> DESON</t>
    </r>
  </si>
  <si>
    <t>97622</t>
  </si>
  <si>
    <t>DEMOLIÇÃO DE ALVENARIA DE BLOCO FURADO, DE FORMA MANUAL, SEM REAPROVEITAMENTO. AF_12/2017</t>
  </si>
  <si>
    <t>Abertura de porta</t>
  </si>
  <si>
    <t>ALVENARIA DE VEDAÇÃO DE BLOCOS CERÂMICOS FURADOS NA HORIZONTAL DE 9X19X19CM (ESPESSURA 9CM) DE PAREDES COM ÁREA LÍQUIDA MAIOR OU IGUAL A 6M² SEM VÃOS E ARGAMASSA DE ASSENTAMENTO COM PREPARO EM BETONEIRA. AF_06/2014</t>
  </si>
  <si>
    <t>CHAPISCO APLICADO EM ALVENARIAS E ESTRUTURAS DE CONCRETO INTERNAS, COM COLHER DE PEDREIRO.  ARGAMASSA TRAÇO 1:3 COM PREPARO EM BETONEIRA 400L. AF_06/2014</t>
  </si>
  <si>
    <t>MASSA ÚNICA, PARA RECEBIMENTO DE PINTURA, EM ARGAMASSA TRAÇO 1:2:8, PREPARO MECÂNICO COM BETONEIRA 400L, APLICADA MANUALMENTE EM FACES INTERNAS DE PAREDES, ESPESSURA DE 20MM, COM EXECUÇÃO DE TALISCAS. AF_06/2014</t>
  </si>
  <si>
    <t>Área do piso</t>
  </si>
  <si>
    <t>90844</t>
  </si>
  <si>
    <t>KIT DE PORTA DE MADEIRA PARA PINTURA, SEMI-OCA (LEVE OU MÉDIA), PADRÃO MÉDIO, 90X210CM, ESPESSURA DE 3,5CM, ITENS INCLUSOS: DOBRADIÇAS, MONTAGEM E INSTALAÇÃO DO BATENTE, FECHADURA COM EXECUÇÃO DO FURO - FORNECIMENTO E INSTALAÇÃO. AF_12/2019</t>
  </si>
  <si>
    <t>UN</t>
  </si>
  <si>
    <t>726,46</t>
  </si>
  <si>
    <t>749,57</t>
  </si>
  <si>
    <t xml:space="preserve">Porta </t>
  </si>
  <si>
    <t>2x área da abertura da porta</t>
  </si>
  <si>
    <t>APLICAÇÃO DE FUNDO SELADOR ACRÍLICO EM PAREDES, UMA DEMÃO. AF_06/2014</t>
  </si>
  <si>
    <t>PONTO DE UTILIZAÇÃO DE EQUIPAMENTOS ELÉTRICOS, RESIDENCIAL, INCLUINDO SUPORTE E PLACA, CAIXA ELÉTRICA, ELETRODUTO, CABO, RASGO, QUEBRA E CHUMBAMENTO. AF_01/2016</t>
  </si>
  <si>
    <t>183,19</t>
  </si>
  <si>
    <t>193,14</t>
  </si>
  <si>
    <t>101877</t>
  </si>
  <si>
    <t>QUADRO DE DISTRIBUIÇÃO DE ENERGIA EM PVC, DE EMBUTIR, SEM BARRAMENTO, PARA 3 DISJUNTORES - FORNECIMENTO E INSTALAÇÃO. AF_10/2020</t>
  </si>
  <si>
    <t>93655</t>
  </si>
  <si>
    <t>DISJUNTOR MONOPOLAR TIPO DIN, CORRENTE NOMINAL DE 20A - FORNECIMENTO E INSTALAÇÃO. AF_10/2020</t>
  </si>
  <si>
    <t>HASTE DE ATERRAMENTO 5/8  PARA SPDA - FORNECIMENTO E INSTALAÇÃO. AF_12/2017</t>
  </si>
  <si>
    <t>Desconto das esquadrias</t>
  </si>
  <si>
    <t>PISO VINÍLICO SEMI-FLEXÍVEL EM PLACAS, PADRÃO LISO, ESPESSURA 3,2 MM, FIXADO COM COLA. AF_09/2020</t>
  </si>
  <si>
    <t>101727</t>
  </si>
  <si>
    <t>139,37</t>
  </si>
  <si>
    <t>139,88</t>
  </si>
  <si>
    <t>72815</t>
  </si>
  <si>
    <t>APLICACAO DE TINTA A BASE DE EPOXI SOBRE PISO</t>
  </si>
  <si>
    <t>88476</t>
  </si>
  <si>
    <t>CONTRAPISO AUTONIVELANTE, APLICADO SOBRE LAJE, ADERIDO, ESPESSURA 2CM. AF_06/2014</t>
  </si>
  <si>
    <t>97644</t>
  </si>
  <si>
    <t>REMOÇÃO DE PORTAS, DE FORMA MANUAL, SEM REAPROVEITAMENTO. AF_12/2017</t>
  </si>
  <si>
    <t>OBRA: REFORMA DO BLOCO CIRÚRGICO DO HOSPITAL MUNICIPAL</t>
  </si>
  <si>
    <t>LOCAL:  CENTRO - BREJO DA MADRE DE DEUS/ PE</t>
  </si>
  <si>
    <t>DATA: FEV/2021</t>
  </si>
  <si>
    <t xml:space="preserve">FONTES DE PREÇOS: SINAPI JAN/2021 - BDI ADOTADO: 20,50% (EDIFICAÇÕES) </t>
  </si>
  <si>
    <t>Fechamento de abertura da porta</t>
  </si>
  <si>
    <t>SINAPI-I</t>
  </si>
  <si>
    <t>30 DIAS</t>
  </si>
  <si>
    <t>60 DIAS</t>
  </si>
  <si>
    <t>PRAZO DE EXECUÇÃO: 60 DIAS</t>
  </si>
  <si>
    <t>M2</t>
  </si>
  <si>
    <t>(**) A alíquota de ISS no Município de Brejo da Madre de Deus/PE é de 5% sobre os custos de mão de obra. 
Considerou-se para todos os serviços uma proporção de 40% de mão de obra, de modo que a taxa de ISS a incidir sobre os custos unitários dos itens será de 5% x 40% = 2,00%.</t>
  </si>
  <si>
    <t>INSUMO</t>
  </si>
  <si>
    <t>2,0000000</t>
  </si>
  <si>
    <t>37329</t>
  </si>
  <si>
    <t>REJUNTE EPOXI, QUALQUER COR</t>
  </si>
  <si>
    <t>KG</t>
  </si>
  <si>
    <t>COMPOSICAO</t>
  </si>
  <si>
    <t>88267</t>
  </si>
  <si>
    <t>ENCANADOR OU BOMBEIRO HIDRÁULICO COM ENCARGOS COMPLEMENTARES</t>
  </si>
  <si>
    <t>117,49</t>
  </si>
  <si>
    <t>21,97</t>
  </si>
  <si>
    <t>24,63</t>
  </si>
  <si>
    <t>18,42</t>
  </si>
  <si>
    <t>20,42</t>
  </si>
  <si>
    <t>PONTO DE ESGOTO COM TUBO DE PVC RÍGIDO SOLDÁVEL DE Ø 40 MM (LAVATÓRIOS, MICTÓRIOS, RALOS SIFONADOS, ETC.)</t>
  </si>
  <si>
    <t>ORSE 01679 (MAIO/2019)</t>
  </si>
  <si>
    <t>PONTO DE ESGOTO COM TUBO DE PVC RÍGIDO SOLDÁVEL DE Ø 40 MM (LAVATÓRIOS, MICTÓRIOS, RALOS SIFONADOS, ETC.). (CONF. COMPOSIÇÃO ORSE 01679)</t>
  </si>
  <si>
    <t>122</t>
  </si>
  <si>
    <t>ADESIVO PLASTICO PARA PVC, FRASCO COM 850 GR</t>
  </si>
  <si>
    <t>20078</t>
  </si>
  <si>
    <t>PASTA LUBRIFICANTE PARA TUBOS E CONEXOES COM JUNTA ELASTICA (USO EM PVC, ACO, POLIETILENO E OUTROS) ( DE *400* G)</t>
  </si>
  <si>
    <t>20083</t>
  </si>
  <si>
    <t>SOLUCAO LIMPADORA PARA PVC, FRASCO COM 1000 CM3</t>
  </si>
  <si>
    <t>3516</t>
  </si>
  <si>
    <t>JOELHO PVC, SOLDAVEL, BB, 45 GRAUS, DN 40 MM, PARA ESGOTO PREDIAL</t>
  </si>
  <si>
    <t>3517</t>
  </si>
  <si>
    <t>JOELHO PVC, SOLDAVEL, BB, 90 GRAUS, DN 40 MM, PARA ESGOTO PREDIAL</t>
  </si>
  <si>
    <t>3767</t>
  </si>
  <si>
    <t>LIXA EM FOLHA PARA PAREDE OU MADEIRA, NUMERO 120 (COR VERMELHA)</t>
  </si>
  <si>
    <t>9835</t>
  </si>
  <si>
    <t>TUBO PVC  SERIE NORMAL, DN 40 MM, PARA ESGOTO  PREDIAL (NBR 5688)</t>
  </si>
  <si>
    <t xml:space="preserve">M     </t>
  </si>
  <si>
    <t>COMPOSIÇÃO 02</t>
  </si>
  <si>
    <t>57,70</t>
  </si>
  <si>
    <t>23,81</t>
  </si>
  <si>
    <t>65,38</t>
  </si>
  <si>
    <t>2,35</t>
  </si>
  <si>
    <t>2,12</t>
  </si>
  <si>
    <t>0,79</t>
  </si>
  <si>
    <t>6,55</t>
  </si>
  <si>
    <t>COMPOSIÇÃO 03</t>
  </si>
  <si>
    <t>REVESTIMENTO CERÃMICO PARA PISO OU PAREDE, 60 X 60 CM, LINHA BIANCO PLUS POLIDO (PORCELANATO), COR BEGE, ELIANE OU SIMILAR, APLICADO COM ARGAMASSA INDUSTRIALIZADA AC-III, REJUNTADO COM EPOXI, EXCLUSIVE REGULARIZAÇÃO DE BASE OU EMBOÇO</t>
  </si>
  <si>
    <t>ORSE 007767 (MARÇO/2023)</t>
  </si>
  <si>
    <t>38195</t>
  </si>
  <si>
    <t>PISO PORCELANATO, BORDA RETA, EXTRA, FORMATO MAIOR QUE 2025 CM2</t>
  </si>
  <si>
    <t xml:space="preserve">M2    </t>
  </si>
  <si>
    <t>99,15</t>
  </si>
  <si>
    <t xml:space="preserve">KG    </t>
  </si>
  <si>
    <t>88309</t>
  </si>
  <si>
    <t>PEDREIRO COM ENCARGOS COMPLEMENTARES</t>
  </si>
  <si>
    <t>22,71</t>
  </si>
  <si>
    <t>25,38</t>
  </si>
  <si>
    <t>37595</t>
  </si>
  <si>
    <t>ARGAMASSA COLANTE TIPO AC III</t>
  </si>
  <si>
    <t>2,92</t>
  </si>
  <si>
    <t>INSTALAÇÃO DE BANCADA EM GRANITO</t>
  </si>
  <si>
    <t>BUCHA DE NYLON SEM ABA S10, COM PARAFUSO DE 6,10 X 65 MM EM ACO ZINCADO COM ROSCA SOBERBA, CABECA CHATA E FENDA PHILLIPS</t>
  </si>
  <si>
    <t>1,04</t>
  </si>
  <si>
    <t>BANCADA DE GRANITO CINZA POLIDO, DE 1,50 X 0,60 M, PARA PIA DE COZINHA - FORNECIMENTO E INSTALAÇÃO. AF_01/2020</t>
  </si>
  <si>
    <t>86889/SINAPI (JANEIRO/2020)</t>
  </si>
  <si>
    <t>SUPORTE MAO-FRANCESA EM ACO, ABAS IGUAIS 40 CM, CAPACIDADE MINIMA 70 KG, BRANCO</t>
  </si>
  <si>
    <t>26,79</t>
  </si>
  <si>
    <t>88274</t>
  </si>
  <si>
    <t>MARMORISTA/GRANITEIRO COM ENCARGOS COMPLEMENTARES</t>
  </si>
  <si>
    <t>22,60</t>
  </si>
  <si>
    <t>25,25</t>
  </si>
  <si>
    <t>40648</t>
  </si>
  <si>
    <t>PISO EPOXI AUTONIVELANTE, ESPESSURA *4* MM (INCLUSO EXECUCAO)</t>
  </si>
  <si>
    <t>CONTRAPISO COM ARGAMASSA AUTONIVELANTE, APLICADO SOBRE LAJE, ADERIDO, ESPESSURA 2CM. AF_07/2021</t>
  </si>
  <si>
    <r>
      <rPr>
        <b/>
        <u/>
        <sz val="8"/>
        <rFont val="Calibri"/>
        <family val="2"/>
      </rPr>
      <t>COM</t>
    </r>
    <r>
      <rPr>
        <b/>
        <sz val="8"/>
        <rFont val="Calibri"/>
        <family val="2"/>
      </rPr>
      <t xml:space="preserve"> DESON</t>
    </r>
  </si>
  <si>
    <r>
      <rPr>
        <b/>
        <u/>
        <sz val="8"/>
        <rFont val="Calibri"/>
        <family val="2"/>
      </rPr>
      <t>SEM</t>
    </r>
    <r>
      <rPr>
        <b/>
        <sz val="8"/>
        <rFont val="Calibri"/>
        <family val="2"/>
      </rPr>
      <t xml:space="preserve"> DESON</t>
    </r>
  </si>
  <si>
    <t>FORNECIMENTO E INSTALAÇÃO DE PLACA DE OBRA COM CHAPA GALVANIZADA E ESTRUTURA DE MADEIRA. AF_03/2022_PS</t>
  </si>
  <si>
    <t>Limpeza geral</t>
  </si>
  <si>
    <t>ORSE</t>
  </si>
  <si>
    <t xml:space="preserve">FONTES DE PREÇOS: SINAPI MAI/2025 E ORSE MAI/2025 - SEM DESONERAÇÃO - BDI ADOTADO: 20,50% </t>
  </si>
  <si>
    <t>DATA BASE: AGOSTO DE 2025</t>
  </si>
  <si>
    <t>LOCAL:  DISTRITO DE SÃO DOMINGOS - BREJO DA MADRE DE DEUS/ PE</t>
  </si>
  <si>
    <t>ENCARREGADO GERAL COM ENCARGOS COMPLEMENTARES</t>
  </si>
  <si>
    <t>ADMINISTRAÇÃO LOCAL</t>
  </si>
  <si>
    <r>
      <t xml:space="preserve">ORÇAMENTO </t>
    </r>
    <r>
      <rPr>
        <b/>
        <u/>
        <sz val="9"/>
        <rFont val="Calibri"/>
        <family val="2"/>
      </rPr>
      <t>SEM</t>
    </r>
    <r>
      <rPr>
        <b/>
        <sz val="9"/>
        <rFont val="Calibri"/>
        <family val="2"/>
      </rPr>
      <t xml:space="preserve"> DESONERAÇÃO</t>
    </r>
  </si>
  <si>
    <t>h</t>
  </si>
  <si>
    <t>OBRA: REVITALIZAÇÃO DE PISO COM EPÓXI AUTONIVELANTE NO HOSPITAL DE SÃO DOMINGOS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</si>
</sst>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_ * #,##0.00_ ;_ * \-#,##0.00_ ;_ * &quot;-&quot;??_ ;_ @_ "/>
    <numFmt numFmtId="167" formatCode="0.0%"/>
    <numFmt numFmtId="168" formatCode="0.000"/>
    <numFmt numFmtId="169" formatCode="_(* #,##0.00_);_(* \(#,##0.00\);_(* \-??_);_(@_)"/>
    <numFmt numFmtId="170" formatCode="0000"/>
    <numFmt numFmtId="171" formatCode="&quot;R$&quot;\ #,##0.00"/>
    <numFmt numFmtId="172" formatCode="0.00000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u/>
      <sz val="14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b/>
      <i/>
      <sz val="8"/>
      <name val="Arial"/>
      <family val="2"/>
    </font>
    <font>
      <b/>
      <sz val="8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8"/>
      <color rgb="FFFF0000"/>
      <name val="Arial"/>
      <family val="2"/>
    </font>
    <font>
      <b/>
      <i/>
      <sz val="8"/>
      <color rgb="FF002060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  <font>
      <b/>
      <sz val="8"/>
      <color rgb="FF002060"/>
      <name val="Arial"/>
      <family val="2"/>
    </font>
    <font>
      <u/>
      <sz val="1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b/>
      <u/>
      <sz val="8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sz val="11"/>
      <color rgb="FFFF0000"/>
      <name val="Arial"/>
      <family val="2"/>
    </font>
    <font>
      <u/>
      <sz val="11"/>
      <color rgb="FFFF0000"/>
      <name val="Arial"/>
      <family val="2"/>
    </font>
    <font>
      <sz val="9"/>
      <color rgb="FFFF0000"/>
      <name val="Arial"/>
      <family val="2"/>
    </font>
    <font>
      <b/>
      <sz val="5"/>
      <color rgb="FFFF0000"/>
      <name val="Arial"/>
      <family val="2"/>
    </font>
    <font>
      <sz val="8"/>
      <name val="Century Gothic"/>
      <family val="2"/>
    </font>
    <font>
      <i/>
      <sz val="7"/>
      <color theme="0" tint="-0.14999847407452621"/>
      <name val="Arial"/>
      <family val="2"/>
    </font>
    <font>
      <i/>
      <sz val="8"/>
      <color theme="1"/>
      <name val="Arial"/>
      <family val="2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u/>
      <sz val="8"/>
      <color rgb="FFFF0000"/>
      <name val="Arial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u/>
      <sz val="8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u/>
      <sz val="9"/>
      <name val="Calibri"/>
      <family val="2"/>
    </font>
    <font>
      <sz val="10"/>
      <name val="Arial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</fills>
  <borders count="6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2" fillId="0" borderId="0"/>
    <xf numFmtId="0" fontId="5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2" fillId="0" borderId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0" fontId="1" fillId="0" borderId="0"/>
    <xf numFmtId="169" fontId="2" fillId="0" borderId="0" applyFill="0" applyBorder="0" applyAlignment="0" applyProtection="0"/>
    <xf numFmtId="164" fontId="2" fillId="0" borderId="0" applyFill="0" applyBorder="0" applyAlignment="0" applyProtection="0"/>
    <xf numFmtId="169" fontId="2" fillId="0" borderId="0" applyFill="0" applyBorder="0" applyAlignment="0" applyProtection="0"/>
    <xf numFmtId="44" fontId="1" fillId="0" borderId="0" applyFont="0" applyFill="0" applyBorder="0" applyAlignment="0" applyProtection="0"/>
    <xf numFmtId="0" fontId="68" fillId="0" borderId="0"/>
    <xf numFmtId="0" fontId="1" fillId="0" borderId="0"/>
    <xf numFmtId="43" fontId="2" fillId="0" borderId="0" applyFont="0" applyFill="0" applyBorder="0" applyAlignment="0" applyProtection="0"/>
  </cellStyleXfs>
  <cellXfs count="422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2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6" borderId="13" xfId="0" applyFont="1" applyFill="1" applyBorder="1"/>
    <xf numFmtId="0" fontId="15" fillId="6" borderId="13" xfId="0" applyFont="1" applyFill="1" applyBorder="1" applyAlignment="1">
      <alignment horizontal="center"/>
    </xf>
    <xf numFmtId="0" fontId="14" fillId="0" borderId="13" xfId="0" applyFont="1" applyBorder="1" applyAlignment="1">
      <alignment horizontal="left"/>
    </xf>
    <xf numFmtId="0" fontId="15" fillId="0" borderId="14" xfId="0" applyFont="1" applyBorder="1"/>
    <xf numFmtId="0" fontId="15" fillId="0" borderId="14" xfId="0" applyFont="1" applyBorder="1" applyAlignment="1">
      <alignment horizontal="center"/>
    </xf>
    <xf numFmtId="0" fontId="15" fillId="0" borderId="13" xfId="0" applyFont="1" applyBorder="1"/>
    <xf numFmtId="0" fontId="15" fillId="0" borderId="13" xfId="0" applyFont="1" applyBorder="1" applyAlignment="1">
      <alignment horizontal="center"/>
    </xf>
    <xf numFmtId="10" fontId="13" fillId="5" borderId="13" xfId="1" applyNumberFormat="1" applyFont="1" applyFill="1" applyBorder="1" applyAlignment="1">
      <alignment horizontal="center"/>
    </xf>
    <xf numFmtId="0" fontId="7" fillId="0" borderId="13" xfId="0" applyFont="1" applyBorder="1"/>
    <xf numFmtId="2" fontId="16" fillId="0" borderId="13" xfId="0" applyNumberFormat="1" applyFont="1" applyBorder="1" applyAlignment="1">
      <alignment horizontal="center"/>
    </xf>
    <xf numFmtId="10" fontId="16" fillId="0" borderId="13" xfId="1" applyNumberFormat="1" applyFont="1" applyBorder="1" applyAlignment="1">
      <alignment horizontal="center"/>
    </xf>
    <xf numFmtId="10" fontId="13" fillId="0" borderId="13" xfId="1" applyNumberFormat="1" applyFont="1" applyBorder="1" applyAlignment="1">
      <alignment horizontal="center"/>
    </xf>
    <xf numFmtId="168" fontId="17" fillId="0" borderId="0" xfId="0" applyNumberFormat="1" applyFont="1" applyAlignment="1">
      <alignment horizontal="left"/>
    </xf>
    <xf numFmtId="10" fontId="13" fillId="0" borderId="14" xfId="1" applyNumberFormat="1" applyFont="1" applyFill="1" applyBorder="1" applyAlignment="1">
      <alignment horizontal="center"/>
    </xf>
    <xf numFmtId="0" fontId="15" fillId="6" borderId="15" xfId="0" applyFont="1" applyFill="1" applyBorder="1"/>
    <xf numFmtId="0" fontId="18" fillId="6" borderId="16" xfId="0" applyFont="1" applyFill="1" applyBorder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18" fillId="0" borderId="17" xfId="0" applyFont="1" applyBorder="1"/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0" xfId="0" applyFont="1"/>
    <xf numFmtId="0" fontId="18" fillId="0" borderId="20" xfId="0" applyFont="1" applyBorder="1"/>
    <xf numFmtId="0" fontId="18" fillId="0" borderId="0" xfId="0" applyFont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22" xfId="0" applyFont="1" applyBorder="1"/>
    <xf numFmtId="0" fontId="18" fillId="0" borderId="23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5" fillId="0" borderId="0" xfId="0" applyFont="1"/>
    <xf numFmtId="0" fontId="18" fillId="0" borderId="0" xfId="6" applyFont="1"/>
    <xf numFmtId="0" fontId="23" fillId="0" borderId="13" xfId="0" applyFont="1" applyBorder="1" applyAlignment="1">
      <alignment wrapText="1"/>
    </xf>
    <xf numFmtId="0" fontId="25" fillId="0" borderId="0" xfId="2" applyFont="1" applyAlignment="1">
      <alignment horizontal="center"/>
    </xf>
    <xf numFmtId="0" fontId="26" fillId="0" borderId="0" xfId="2" applyFont="1" applyAlignment="1">
      <alignment horizontal="center"/>
    </xf>
    <xf numFmtId="0" fontId="27" fillId="5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25" fillId="0" borderId="1" xfId="2" applyFont="1" applyBorder="1" applyAlignment="1">
      <alignment horizontal="left" vertical="justify"/>
    </xf>
    <xf numFmtId="0" fontId="6" fillId="0" borderId="0" xfId="0" applyFont="1"/>
    <xf numFmtId="0" fontId="29" fillId="0" borderId="1" xfId="2" applyFont="1" applyBorder="1" applyAlignment="1">
      <alignment horizontal="left" vertical="justify"/>
    </xf>
    <xf numFmtId="0" fontId="25" fillId="0" borderId="0" xfId="0" applyFont="1"/>
    <xf numFmtId="0" fontId="30" fillId="2" borderId="0" xfId="0" applyFont="1" applyFill="1"/>
    <xf numFmtId="4" fontId="9" fillId="0" borderId="0" xfId="0" applyNumberFormat="1" applyFont="1"/>
    <xf numFmtId="4" fontId="25" fillId="0" borderId="0" xfId="2" applyNumberFormat="1" applyFont="1" applyAlignment="1">
      <alignment horizontal="center"/>
    </xf>
    <xf numFmtId="4" fontId="25" fillId="2" borderId="1" xfId="2" applyNumberFormat="1" applyFont="1" applyFill="1" applyBorder="1" applyAlignment="1">
      <alignment horizontal="center"/>
    </xf>
    <xf numFmtId="0" fontId="25" fillId="0" borderId="1" xfId="2" applyFont="1" applyBorder="1" applyAlignment="1">
      <alignment horizontal="center" vertical="top"/>
    </xf>
    <xf numFmtId="0" fontId="25" fillId="0" borderId="1" xfId="2" applyFont="1" applyBorder="1" applyAlignment="1">
      <alignment horizontal="center"/>
    </xf>
    <xf numFmtId="4" fontId="25" fillId="0" borderId="1" xfId="2" applyNumberFormat="1" applyFont="1" applyBorder="1" applyAlignment="1">
      <alignment horizontal="center"/>
    </xf>
    <xf numFmtId="4" fontId="6" fillId="0" borderId="1" xfId="2" applyNumberFormat="1" applyFont="1" applyBorder="1" applyAlignment="1">
      <alignment horizontal="center"/>
    </xf>
    <xf numFmtId="0" fontId="6" fillId="10" borderId="0" xfId="0" applyFont="1" applyFill="1"/>
    <xf numFmtId="4" fontId="6" fillId="2" borderId="1" xfId="2" applyNumberFormat="1" applyFont="1" applyFill="1" applyBorder="1" applyAlignment="1">
      <alignment horizontal="center"/>
    </xf>
    <xf numFmtId="0" fontId="6" fillId="2" borderId="0" xfId="0" applyFont="1" applyFill="1"/>
    <xf numFmtId="0" fontId="6" fillId="0" borderId="1" xfId="2" applyFont="1" applyBorder="1" applyAlignment="1">
      <alignment horizontal="right" vertical="justify"/>
    </xf>
    <xf numFmtId="0" fontId="6" fillId="0" borderId="1" xfId="2" applyFont="1" applyBorder="1" applyAlignment="1">
      <alignment horizontal="center"/>
    </xf>
    <xf numFmtId="0" fontId="25" fillId="0" borderId="1" xfId="2" applyFont="1" applyBorder="1" applyAlignment="1">
      <alignment horizontal="right" vertical="justify"/>
    </xf>
    <xf numFmtId="4" fontId="6" fillId="9" borderId="1" xfId="2" applyNumberFormat="1" applyFont="1" applyFill="1" applyBorder="1" applyAlignment="1">
      <alignment horizontal="center"/>
    </xf>
    <xf numFmtId="4" fontId="32" fillId="0" borderId="1" xfId="2" applyNumberFormat="1" applyFont="1" applyBorder="1" applyAlignment="1">
      <alignment horizontal="center"/>
    </xf>
    <xf numFmtId="0" fontId="29" fillId="0" borderId="1" xfId="2" applyFont="1" applyBorder="1" applyAlignment="1">
      <alignment horizontal="center" vertical="top"/>
    </xf>
    <xf numFmtId="0" fontId="32" fillId="0" borderId="0" xfId="0" applyFont="1"/>
    <xf numFmtId="4" fontId="6" fillId="0" borderId="0" xfId="2" applyNumberFormat="1" applyFont="1" applyAlignment="1">
      <alignment horizontal="center"/>
    </xf>
    <xf numFmtId="0" fontId="29" fillId="0" borderId="1" xfId="2" applyFont="1" applyBorder="1" applyAlignment="1">
      <alignment horizontal="center"/>
    </xf>
    <xf numFmtId="4" fontId="29" fillId="0" borderId="1" xfId="2" applyNumberFormat="1" applyFont="1" applyBorder="1" applyAlignment="1">
      <alignment horizontal="center"/>
    </xf>
    <xf numFmtId="0" fontId="25" fillId="7" borderId="1" xfId="2" applyFont="1" applyFill="1" applyBorder="1" applyAlignment="1">
      <alignment horizontal="left" vertical="justify"/>
    </xf>
    <xf numFmtId="4" fontId="25" fillId="7" borderId="1" xfId="2" applyNumberFormat="1" applyFont="1" applyFill="1" applyBorder="1" applyAlignment="1">
      <alignment horizontal="center"/>
    </xf>
    <xf numFmtId="164" fontId="25" fillId="3" borderId="1" xfId="2" applyNumberFormat="1" applyFont="1" applyFill="1" applyBorder="1" applyAlignment="1">
      <alignment horizontal="center"/>
    </xf>
    <xf numFmtId="10" fontId="33" fillId="7" borderId="1" xfId="1" applyNumberFormat="1" applyFont="1" applyFill="1" applyBorder="1" applyAlignment="1">
      <alignment horizontal="center"/>
    </xf>
    <xf numFmtId="10" fontId="34" fillId="7" borderId="1" xfId="1" applyNumberFormat="1" applyFont="1" applyFill="1" applyBorder="1" applyAlignment="1">
      <alignment horizontal="center"/>
    </xf>
    <xf numFmtId="4" fontId="25" fillId="4" borderId="1" xfId="2" applyNumberFormat="1" applyFont="1" applyFill="1" applyBorder="1" applyAlignment="1">
      <alignment horizontal="center"/>
    </xf>
    <xf numFmtId="164" fontId="25" fillId="4" borderId="1" xfId="2" applyNumberFormat="1" applyFont="1" applyFill="1" applyBorder="1" applyAlignment="1">
      <alignment horizontal="center"/>
    </xf>
    <xf numFmtId="4" fontId="36" fillId="4" borderId="1" xfId="2" applyNumberFormat="1" applyFont="1" applyFill="1" applyBorder="1" applyAlignment="1">
      <alignment horizontal="center"/>
    </xf>
    <xf numFmtId="164" fontId="25" fillId="7" borderId="1" xfId="12" applyFont="1" applyFill="1" applyBorder="1" applyAlignment="1">
      <alignment horizontal="center"/>
    </xf>
    <xf numFmtId="4" fontId="32" fillId="0" borderId="0" xfId="0" applyNumberFormat="1" applyFont="1"/>
    <xf numFmtId="0" fontId="15" fillId="0" borderId="13" xfId="19" applyFont="1" applyBorder="1"/>
    <xf numFmtId="0" fontId="15" fillId="0" borderId="13" xfId="19" applyFont="1" applyBorder="1" applyAlignment="1">
      <alignment horizontal="center"/>
    </xf>
    <xf numFmtId="10" fontId="13" fillId="5" borderId="13" xfId="26" applyNumberFormat="1" applyFont="1" applyFill="1" applyBorder="1" applyAlignment="1">
      <alignment horizontal="center"/>
    </xf>
    <xf numFmtId="0" fontId="26" fillId="0" borderId="0" xfId="2" applyFont="1" applyAlignment="1">
      <alignment horizontal="left"/>
    </xf>
    <xf numFmtId="0" fontId="26" fillId="0" borderId="0" xfId="2" applyFont="1" applyAlignment="1">
      <alignment horizontal="left" vertical="top"/>
    </xf>
    <xf numFmtId="0" fontId="25" fillId="0" borderId="0" xfId="2" applyFont="1" applyAlignment="1">
      <alignment horizontal="center" vertical="top"/>
    </xf>
    <xf numFmtId="0" fontId="6" fillId="0" borderId="0" xfId="2" applyFont="1" applyAlignment="1">
      <alignment horizontal="center"/>
    </xf>
    <xf numFmtId="0" fontId="25" fillId="0" borderId="0" xfId="2" applyFont="1" applyAlignment="1">
      <alignment horizontal="left" vertical="justify"/>
    </xf>
    <xf numFmtId="10" fontId="34" fillId="0" borderId="0" xfId="1" applyNumberFormat="1" applyFont="1" applyFill="1" applyBorder="1" applyAlignment="1">
      <alignment horizontal="center"/>
    </xf>
    <xf numFmtId="0" fontId="25" fillId="0" borderId="0" xfId="2" applyFont="1" applyAlignment="1">
      <alignment horizontal="center" vertical="center"/>
    </xf>
    <xf numFmtId="0" fontId="25" fillId="10" borderId="0" xfId="0" quotePrefix="1" applyFont="1" applyFill="1"/>
    <xf numFmtId="10" fontId="25" fillId="10" borderId="0" xfId="1" applyNumberFormat="1" applyFont="1" applyFill="1" applyBorder="1" applyAlignment="1">
      <alignment horizontal="left"/>
    </xf>
    <xf numFmtId="4" fontId="32" fillId="0" borderId="29" xfId="2" applyNumberFormat="1" applyFont="1" applyBorder="1" applyAlignment="1">
      <alignment horizontal="center"/>
    </xf>
    <xf numFmtId="4" fontId="32" fillId="0" borderId="30" xfId="2" applyNumberFormat="1" applyFont="1" applyBorder="1" applyAlignment="1">
      <alignment horizontal="center"/>
    </xf>
    <xf numFmtId="0" fontId="41" fillId="0" borderId="0" xfId="2" applyFont="1" applyAlignment="1">
      <alignment horizontal="center" vertical="top"/>
    </xf>
    <xf numFmtId="0" fontId="42" fillId="0" borderId="0" xfId="2" applyFont="1" applyAlignment="1">
      <alignment horizontal="right" vertical="justify"/>
    </xf>
    <xf numFmtId="0" fontId="42" fillId="0" borderId="0" xfId="2" applyFont="1" applyAlignment="1">
      <alignment horizontal="center"/>
    </xf>
    <xf numFmtId="4" fontId="42" fillId="0" borderId="0" xfId="2" applyNumberFormat="1" applyFont="1" applyAlignment="1">
      <alignment horizontal="center"/>
    </xf>
    <xf numFmtId="0" fontId="29" fillId="0" borderId="29" xfId="2" applyFont="1" applyBorder="1" applyAlignment="1">
      <alignment horizontal="center" vertical="top"/>
    </xf>
    <xf numFmtId="4" fontId="25" fillId="8" borderId="34" xfId="2" applyNumberFormat="1" applyFont="1" applyFill="1" applyBorder="1" applyAlignment="1">
      <alignment horizontal="left"/>
    </xf>
    <xf numFmtId="0" fontId="6" fillId="9" borderId="1" xfId="2" applyFont="1" applyFill="1" applyBorder="1" applyAlignment="1">
      <alignment horizontal="right" vertical="justify" wrapText="1"/>
    </xf>
    <xf numFmtId="0" fontId="25" fillId="9" borderId="1" xfId="2" applyFont="1" applyFill="1" applyBorder="1" applyAlignment="1">
      <alignment horizontal="center"/>
    </xf>
    <xf numFmtId="4" fontId="25" fillId="8" borderId="1" xfId="2" applyNumberFormat="1" applyFont="1" applyFill="1" applyBorder="1" applyAlignment="1">
      <alignment horizontal="center"/>
    </xf>
    <xf numFmtId="4" fontId="13" fillId="8" borderId="1" xfId="2" applyNumberFormat="1" applyFont="1" applyFill="1" applyBorder="1" applyAlignment="1">
      <alignment horizontal="center" vertical="center"/>
    </xf>
    <xf numFmtId="4" fontId="25" fillId="8" borderId="35" xfId="2" applyNumberFormat="1" applyFont="1" applyFill="1" applyBorder="1" applyAlignment="1">
      <alignment horizontal="center"/>
    </xf>
    <xf numFmtId="4" fontId="13" fillId="8" borderId="36" xfId="2" applyNumberFormat="1" applyFont="1" applyFill="1" applyBorder="1" applyAlignment="1">
      <alignment horizontal="center" vertical="center"/>
    </xf>
    <xf numFmtId="4" fontId="6" fillId="8" borderId="34" xfId="2" applyNumberFormat="1" applyFont="1" applyFill="1" applyBorder="1" applyAlignment="1">
      <alignment horizontal="left"/>
    </xf>
    <xf numFmtId="0" fontId="25" fillId="8" borderId="0" xfId="0" applyFont="1" applyFill="1"/>
    <xf numFmtId="0" fontId="44" fillId="0" borderId="1" xfId="2" applyFont="1" applyBorder="1" applyAlignment="1">
      <alignment horizontal="left" vertical="justify"/>
    </xf>
    <xf numFmtId="0" fontId="44" fillId="0" borderId="1" xfId="2" applyFont="1" applyBorder="1" applyAlignment="1">
      <alignment horizontal="center"/>
    </xf>
    <xf numFmtId="4" fontId="44" fillId="0" borderId="1" xfId="2" applyNumberFormat="1" applyFont="1" applyBorder="1" applyAlignment="1">
      <alignment horizontal="center"/>
    </xf>
    <xf numFmtId="0" fontId="45" fillId="0" borderId="0" xfId="0" applyFont="1"/>
    <xf numFmtId="0" fontId="2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9" fillId="0" borderId="0" xfId="2" applyFont="1" applyAlignment="1">
      <alignment horizontal="center"/>
    </xf>
    <xf numFmtId="0" fontId="20" fillId="0" borderId="0" xfId="0" applyFont="1"/>
    <xf numFmtId="4" fontId="19" fillId="0" borderId="0" xfId="2" applyNumberFormat="1" applyFont="1" applyAlignment="1">
      <alignment horizontal="center"/>
    </xf>
    <xf numFmtId="4" fontId="6" fillId="0" borderId="0" xfId="0" applyNumberFormat="1" applyFont="1"/>
    <xf numFmtId="0" fontId="7" fillId="0" borderId="13" xfId="0" applyFont="1" applyBorder="1" applyAlignment="1">
      <alignment vertical="center"/>
    </xf>
    <xf numFmtId="0" fontId="46" fillId="11" borderId="0" xfId="0" applyFont="1" applyFill="1"/>
    <xf numFmtId="0" fontId="48" fillId="11" borderId="13" xfId="0" applyFont="1" applyFill="1" applyBorder="1" applyAlignment="1">
      <alignment wrapText="1"/>
    </xf>
    <xf numFmtId="0" fontId="49" fillId="0" borderId="1" xfId="2" applyFont="1" applyBorder="1" applyAlignment="1">
      <alignment horizontal="left" vertical="justify"/>
    </xf>
    <xf numFmtId="0" fontId="49" fillId="0" borderId="1" xfId="2" applyFont="1" applyBorder="1" applyAlignment="1">
      <alignment horizontal="center"/>
    </xf>
    <xf numFmtId="10" fontId="25" fillId="2" borderId="1" xfId="1" applyNumberFormat="1" applyFont="1" applyFill="1" applyBorder="1" applyAlignment="1">
      <alignment horizontal="center"/>
    </xf>
    <xf numFmtId="0" fontId="25" fillId="0" borderId="29" xfId="2" applyFont="1" applyBorder="1" applyAlignment="1">
      <alignment horizontal="center" vertical="top"/>
    </xf>
    <xf numFmtId="4" fontId="6" fillId="0" borderId="30" xfId="2" applyNumberFormat="1" applyFont="1" applyBorder="1" applyAlignment="1">
      <alignment horizontal="center"/>
    </xf>
    <xf numFmtId="4" fontId="6" fillId="0" borderId="29" xfId="2" applyNumberFormat="1" applyFont="1" applyBorder="1" applyAlignment="1">
      <alignment horizontal="center"/>
    </xf>
    <xf numFmtId="0" fontId="25" fillId="2" borderId="29" xfId="2" applyFont="1" applyFill="1" applyBorder="1" applyAlignment="1">
      <alignment horizontal="center" vertical="top"/>
    </xf>
    <xf numFmtId="0" fontId="25" fillId="2" borderId="1" xfId="2" applyFont="1" applyFill="1" applyBorder="1" applyAlignment="1">
      <alignment horizontal="center" vertical="top"/>
    </xf>
    <xf numFmtId="0" fontId="25" fillId="2" borderId="1" xfId="2" applyFont="1" applyFill="1" applyBorder="1" applyAlignment="1">
      <alignment horizontal="justify" vertical="justify"/>
    </xf>
    <xf numFmtId="0" fontId="25" fillId="2" borderId="1" xfId="2" applyFont="1" applyFill="1" applyBorder="1" applyAlignment="1">
      <alignment horizontal="center"/>
    </xf>
    <xf numFmtId="4" fontId="6" fillId="2" borderId="30" xfId="2" applyNumberFormat="1" applyFont="1" applyFill="1" applyBorder="1" applyAlignment="1">
      <alignment horizontal="center"/>
    </xf>
    <xf numFmtId="4" fontId="6" fillId="2" borderId="29" xfId="2" applyNumberFormat="1" applyFont="1" applyFill="1" applyBorder="1" applyAlignment="1">
      <alignment horizontal="center"/>
    </xf>
    <xf numFmtId="0" fontId="25" fillId="2" borderId="1" xfId="2" applyFont="1" applyFill="1" applyBorder="1" applyAlignment="1">
      <alignment horizontal="center" vertical="top" wrapText="1"/>
    </xf>
    <xf numFmtId="0" fontId="50" fillId="0" borderId="0" xfId="0" applyFont="1"/>
    <xf numFmtId="0" fontId="25" fillId="10" borderId="1" xfId="2" applyFont="1" applyFill="1" applyBorder="1" applyAlignment="1">
      <alignment horizontal="center" vertical="top"/>
    </xf>
    <xf numFmtId="0" fontId="25" fillId="10" borderId="1" xfId="2" applyFont="1" applyFill="1" applyBorder="1" applyAlignment="1">
      <alignment horizontal="left" vertical="justify"/>
    </xf>
    <xf numFmtId="0" fontId="25" fillId="10" borderId="1" xfId="2" applyFont="1" applyFill="1" applyBorder="1" applyAlignment="1">
      <alignment horizontal="center"/>
    </xf>
    <xf numFmtId="4" fontId="25" fillId="10" borderId="1" xfId="2" applyNumberFormat="1" applyFont="1" applyFill="1" applyBorder="1" applyAlignment="1">
      <alignment horizontal="center"/>
    </xf>
    <xf numFmtId="4" fontId="6" fillId="10" borderId="29" xfId="2" applyNumberFormat="1" applyFont="1" applyFill="1" applyBorder="1" applyAlignment="1">
      <alignment horizontal="center"/>
    </xf>
    <xf numFmtId="4" fontId="6" fillId="10" borderId="1" xfId="2" applyNumberFormat="1" applyFont="1" applyFill="1" applyBorder="1" applyAlignment="1">
      <alignment horizontal="center"/>
    </xf>
    <xf numFmtId="4" fontId="25" fillId="10" borderId="30" xfId="2" applyNumberFormat="1" applyFont="1" applyFill="1" applyBorder="1" applyAlignment="1">
      <alignment horizontal="center"/>
    </xf>
    <xf numFmtId="0" fontId="25" fillId="2" borderId="34" xfId="2" applyFont="1" applyFill="1" applyBorder="1" applyAlignment="1">
      <alignment horizontal="center" vertical="center"/>
    </xf>
    <xf numFmtId="0" fontId="25" fillId="2" borderId="35" xfId="2" applyFont="1" applyFill="1" applyBorder="1" applyAlignment="1">
      <alignment horizontal="center" vertical="center"/>
    </xf>
    <xf numFmtId="4" fontId="25" fillId="2" borderId="35" xfId="2" applyNumberFormat="1" applyFont="1" applyFill="1" applyBorder="1" applyAlignment="1">
      <alignment horizontal="center" vertical="center"/>
    </xf>
    <xf numFmtId="4" fontId="25" fillId="2" borderId="36" xfId="2" applyNumberFormat="1" applyFont="1" applyFill="1" applyBorder="1" applyAlignment="1">
      <alignment horizontal="center" vertical="center"/>
    </xf>
    <xf numFmtId="4" fontId="25" fillId="2" borderId="34" xfId="2" applyNumberFormat="1" applyFont="1" applyFill="1" applyBorder="1" applyAlignment="1">
      <alignment horizontal="center" vertical="center" wrapText="1"/>
    </xf>
    <xf numFmtId="4" fontId="25" fillId="2" borderId="35" xfId="2" applyNumberFormat="1" applyFont="1" applyFill="1" applyBorder="1" applyAlignment="1">
      <alignment horizontal="center" vertical="center" wrapText="1"/>
    </xf>
    <xf numFmtId="4" fontId="25" fillId="2" borderId="36" xfId="2" applyNumberFormat="1" applyFont="1" applyFill="1" applyBorder="1" applyAlignment="1">
      <alignment horizontal="center" vertical="center" wrapText="1"/>
    </xf>
    <xf numFmtId="4" fontId="20" fillId="0" borderId="0" xfId="2" applyNumberFormat="1" applyFont="1" applyAlignment="1">
      <alignment horizontal="center"/>
    </xf>
    <xf numFmtId="4" fontId="25" fillId="0" borderId="30" xfId="2" applyNumberFormat="1" applyFont="1" applyBorder="1" applyAlignment="1">
      <alignment horizontal="center"/>
    </xf>
    <xf numFmtId="0" fontId="2" fillId="2" borderId="0" xfId="0" applyFont="1" applyFill="1"/>
    <xf numFmtId="4" fontId="32" fillId="0" borderId="0" xfId="2" applyNumberFormat="1" applyFont="1" applyAlignment="1">
      <alignment horizontal="center"/>
    </xf>
    <xf numFmtId="0" fontId="25" fillId="2" borderId="0" xfId="0" applyFont="1" applyFill="1" applyAlignment="1">
      <alignment wrapText="1"/>
    </xf>
    <xf numFmtId="0" fontId="19" fillId="0" borderId="0" xfId="2" applyFont="1" applyAlignment="1">
      <alignment horizontal="left" wrapText="1"/>
    </xf>
    <xf numFmtId="4" fontId="25" fillId="10" borderId="1" xfId="2" applyNumberFormat="1" applyFont="1" applyFill="1" applyBorder="1" applyAlignment="1">
      <alignment horizontal="center" vertical="center"/>
    </xf>
    <xf numFmtId="0" fontId="25" fillId="0" borderId="38" xfId="2" applyFont="1" applyBorder="1" applyAlignment="1">
      <alignment horizontal="center" vertical="top"/>
    </xf>
    <xf numFmtId="4" fontId="6" fillId="0" borderId="39" xfId="2" applyNumberFormat="1" applyFont="1" applyBorder="1" applyAlignment="1">
      <alignment horizontal="center"/>
    </xf>
    <xf numFmtId="4" fontId="6" fillId="0" borderId="37" xfId="2" applyNumberFormat="1" applyFont="1" applyBorder="1" applyAlignment="1">
      <alignment horizontal="center"/>
    </xf>
    <xf numFmtId="4" fontId="6" fillId="0" borderId="38" xfId="2" applyNumberFormat="1" applyFont="1" applyBorder="1" applyAlignment="1">
      <alignment horizontal="center"/>
    </xf>
    <xf numFmtId="164" fontId="51" fillId="0" borderId="0" xfId="0" applyNumberFormat="1" applyFont="1"/>
    <xf numFmtId="0" fontId="52" fillId="0" borderId="0" xfId="0" applyFont="1"/>
    <xf numFmtId="0" fontId="26" fillId="0" borderId="0" xfId="2" applyFont="1" applyAlignment="1">
      <alignment horizontal="left" wrapText="1"/>
    </xf>
    <xf numFmtId="0" fontId="25" fillId="0" borderId="42" xfId="2" applyFont="1" applyBorder="1" applyAlignment="1">
      <alignment horizontal="center" vertical="top"/>
    </xf>
    <xf numFmtId="4" fontId="25" fillId="0" borderId="43" xfId="2" applyNumberFormat="1" applyFont="1" applyBorder="1" applyAlignment="1">
      <alignment horizontal="center"/>
    </xf>
    <xf numFmtId="0" fontId="25" fillId="0" borderId="45" xfId="2" applyFont="1" applyBorder="1" applyAlignment="1">
      <alignment horizontal="center" vertical="top"/>
    </xf>
    <xf numFmtId="4" fontId="25" fillId="0" borderId="46" xfId="2" applyNumberFormat="1" applyFont="1" applyBorder="1" applyAlignment="1">
      <alignment horizontal="center"/>
    </xf>
    <xf numFmtId="0" fontId="25" fillId="7" borderId="42" xfId="2" applyFont="1" applyFill="1" applyBorder="1" applyAlignment="1">
      <alignment horizontal="center" vertical="top"/>
    </xf>
    <xf numFmtId="0" fontId="44" fillId="0" borderId="42" xfId="2" applyFont="1" applyBorder="1" applyAlignment="1">
      <alignment horizontal="center" vertical="top"/>
    </xf>
    <xf numFmtId="4" fontId="44" fillId="0" borderId="43" xfId="2" applyNumberFormat="1" applyFont="1" applyBorder="1" applyAlignment="1">
      <alignment horizontal="center"/>
    </xf>
    <xf numFmtId="10" fontId="34" fillId="0" borderId="43" xfId="1" applyNumberFormat="1" applyFont="1" applyFill="1" applyBorder="1" applyAlignment="1">
      <alignment horizontal="center"/>
    </xf>
    <xf numFmtId="0" fontId="25" fillId="0" borderId="45" xfId="2" applyFont="1" applyBorder="1" applyAlignment="1">
      <alignment horizontal="center" vertical="center"/>
    </xf>
    <xf numFmtId="10" fontId="34" fillId="0" borderId="46" xfId="1" applyNumberFormat="1" applyFont="1" applyFill="1" applyBorder="1" applyAlignment="1">
      <alignment horizontal="center"/>
    </xf>
    <xf numFmtId="0" fontId="25" fillId="0" borderId="46" xfId="0" applyFont="1" applyBorder="1"/>
    <xf numFmtId="164" fontId="28" fillId="4" borderId="13" xfId="12" applyFont="1" applyFill="1" applyBorder="1" applyAlignment="1">
      <alignment horizontal="center"/>
    </xf>
    <xf numFmtId="167" fontId="35" fillId="4" borderId="13" xfId="1" applyNumberFormat="1" applyFont="1" applyFill="1" applyBorder="1" applyAlignment="1">
      <alignment horizontal="center"/>
    </xf>
    <xf numFmtId="0" fontId="39" fillId="0" borderId="45" xfId="0" applyFont="1" applyBorder="1"/>
    <xf numFmtId="0" fontId="39" fillId="0" borderId="0" xfId="0" applyFont="1"/>
    <xf numFmtId="0" fontId="40" fillId="0" borderId="0" xfId="2" applyFont="1" applyAlignment="1">
      <alignment vertical="center"/>
    </xf>
    <xf numFmtId="49" fontId="54" fillId="0" borderId="0" xfId="2" applyNumberFormat="1" applyFont="1" applyAlignment="1">
      <alignment vertical="center"/>
    </xf>
    <xf numFmtId="49" fontId="55" fillId="0" borderId="0" xfId="2" applyNumberFormat="1" applyFont="1" applyAlignment="1">
      <alignment vertical="center"/>
    </xf>
    <xf numFmtId="4" fontId="54" fillId="0" borderId="0" xfId="2" applyNumberFormat="1" applyFont="1" applyAlignment="1">
      <alignment vertical="center"/>
    </xf>
    <xf numFmtId="0" fontId="54" fillId="0" borderId="0" xfId="0" applyFont="1" applyAlignment="1">
      <alignment horizontal="center"/>
    </xf>
    <xf numFmtId="49" fontId="54" fillId="0" borderId="0" xfId="2" applyNumberFormat="1" applyFont="1" applyAlignment="1">
      <alignment horizontal="left" vertical="center"/>
    </xf>
    <xf numFmtId="0" fontId="56" fillId="0" borderId="0" xfId="0" applyFont="1"/>
    <xf numFmtId="4" fontId="39" fillId="0" borderId="0" xfId="0" applyNumberFormat="1" applyFont="1"/>
    <xf numFmtId="0" fontId="54" fillId="2" borderId="0" xfId="0" applyFont="1" applyFill="1" applyAlignment="1">
      <alignment horizontal="center"/>
    </xf>
    <xf numFmtId="164" fontId="54" fillId="9" borderId="32" xfId="9" applyFont="1" applyFill="1" applyBorder="1" applyAlignment="1">
      <alignment horizontal="right" vertical="distributed" wrapText="1"/>
    </xf>
    <xf numFmtId="164" fontId="54" fillId="9" borderId="56" xfId="40" applyFont="1" applyFill="1" applyBorder="1" applyAlignment="1">
      <alignment horizontal="right" vertical="distributed" wrapText="1"/>
    </xf>
    <xf numFmtId="2" fontId="54" fillId="9" borderId="57" xfId="9" applyNumberFormat="1" applyFont="1" applyFill="1" applyBorder="1" applyAlignment="1">
      <alignment horizontal="center" vertical="distributed" wrapText="1"/>
    </xf>
    <xf numFmtId="171" fontId="39" fillId="0" borderId="0" xfId="0" applyNumberFormat="1" applyFont="1"/>
    <xf numFmtId="170" fontId="39" fillId="9" borderId="42" xfId="9" applyNumberFormat="1" applyFont="1" applyFill="1" applyBorder="1" applyAlignment="1">
      <alignment horizontal="justify" vertical="distributed" wrapText="1"/>
    </xf>
    <xf numFmtId="170" fontId="39" fillId="9" borderId="1" xfId="9" applyNumberFormat="1" applyFont="1" applyFill="1" applyBorder="1" applyAlignment="1">
      <alignment horizontal="justify" vertical="distributed" wrapText="1"/>
    </xf>
    <xf numFmtId="164" fontId="54" fillId="9" borderId="1" xfId="9" applyFont="1" applyFill="1" applyBorder="1" applyAlignment="1">
      <alignment horizontal="justify" vertical="distributed" wrapText="1"/>
    </xf>
    <xf numFmtId="164" fontId="54" fillId="9" borderId="57" xfId="9" applyFont="1" applyFill="1" applyBorder="1" applyAlignment="1">
      <alignment horizontal="justify" vertical="distributed" wrapText="1"/>
    </xf>
    <xf numFmtId="164" fontId="54" fillId="9" borderId="28" xfId="9" applyFont="1" applyFill="1" applyBorder="1" applyAlignment="1">
      <alignment vertical="distributed" wrapText="1"/>
    </xf>
    <xf numFmtId="170" fontId="54" fillId="2" borderId="42" xfId="9" applyNumberFormat="1" applyFont="1" applyFill="1" applyBorder="1" applyAlignment="1">
      <alignment horizontal="center" vertical="center" wrapText="1"/>
    </xf>
    <xf numFmtId="170" fontId="54" fillId="2" borderId="1" xfId="9" applyNumberFormat="1" applyFont="1" applyFill="1" applyBorder="1" applyAlignment="1">
      <alignment horizontal="center" vertical="center" wrapText="1"/>
    </xf>
    <xf numFmtId="164" fontId="54" fillId="2" borderId="1" xfId="9" applyFont="1" applyFill="1" applyBorder="1" applyAlignment="1">
      <alignment horizontal="center" vertical="center" wrapText="1"/>
    </xf>
    <xf numFmtId="164" fontId="54" fillId="2" borderId="57" xfId="9" applyFont="1" applyFill="1" applyBorder="1" applyAlignment="1">
      <alignment horizontal="center" vertical="center" wrapText="1"/>
    </xf>
    <xf numFmtId="164" fontId="54" fillId="13" borderId="28" xfId="9" applyFont="1" applyFill="1" applyBorder="1" applyAlignment="1">
      <alignment horizontal="center" vertical="center" wrapText="1"/>
    </xf>
    <xf numFmtId="164" fontId="54" fillId="4" borderId="58" xfId="9" applyFont="1" applyFill="1" applyBorder="1" applyAlignment="1">
      <alignment horizontal="center" vertical="center" wrapText="1"/>
    </xf>
    <xf numFmtId="4" fontId="54" fillId="2" borderId="12" xfId="9" applyNumberFormat="1" applyFont="1" applyFill="1" applyBorder="1" applyAlignment="1">
      <alignment horizontal="center" vertical="center" wrapText="1"/>
    </xf>
    <xf numFmtId="164" fontId="54" fillId="3" borderId="58" xfId="9" applyFont="1" applyFill="1" applyBorder="1" applyAlignment="1">
      <alignment horizontal="center" vertical="center" wrapText="1"/>
    </xf>
    <xf numFmtId="4" fontId="54" fillId="2" borderId="58" xfId="9" applyNumberFormat="1" applyFont="1" applyFill="1" applyBorder="1" applyAlignment="1">
      <alignment horizontal="center" vertical="center" wrapText="1"/>
    </xf>
    <xf numFmtId="0" fontId="39" fillId="0" borderId="45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49" fontId="39" fillId="9" borderId="42" xfId="9" applyNumberFormat="1" applyFont="1" applyFill="1" applyBorder="1" applyAlignment="1">
      <alignment horizontal="center" vertical="center" wrapText="1"/>
    </xf>
    <xf numFmtId="49" fontId="39" fillId="9" borderId="1" xfId="9" quotePrefix="1" applyNumberFormat="1" applyFont="1" applyFill="1" applyBorder="1" applyAlignment="1">
      <alignment horizontal="center" vertical="center" wrapText="1"/>
    </xf>
    <xf numFmtId="0" fontId="39" fillId="9" borderId="1" xfId="0" applyFont="1" applyFill="1" applyBorder="1" applyAlignment="1">
      <alignment horizontal="justify" vertical="center" wrapText="1"/>
    </xf>
    <xf numFmtId="0" fontId="39" fillId="0" borderId="57" xfId="0" applyFont="1" applyBorder="1" applyAlignment="1">
      <alignment horizontal="center" vertical="distributed"/>
    </xf>
    <xf numFmtId="172" fontId="39" fillId="12" borderId="28" xfId="41" applyNumberFormat="1" applyFont="1" applyFill="1" applyBorder="1" applyAlignment="1">
      <alignment horizontal="center" vertical="distributed" wrapText="1"/>
    </xf>
    <xf numFmtId="2" fontId="39" fillId="16" borderId="28" xfId="9" applyNumberFormat="1" applyFont="1" applyFill="1" applyBorder="1" applyAlignment="1" applyProtection="1">
      <alignment horizontal="center" vertical="center"/>
      <protection locked="0"/>
    </xf>
    <xf numFmtId="4" fontId="39" fillId="6" borderId="28" xfId="9" applyNumberFormat="1" applyFont="1" applyFill="1" applyBorder="1" applyAlignment="1">
      <alignment horizontal="center" vertical="distributed" wrapText="1"/>
    </xf>
    <xf numFmtId="2" fontId="39" fillId="14" borderId="28" xfId="9" applyNumberFormat="1" applyFont="1" applyFill="1" applyBorder="1" applyAlignment="1" applyProtection="1">
      <alignment horizontal="center" vertical="center"/>
      <protection locked="0"/>
    </xf>
    <xf numFmtId="0" fontId="39" fillId="0" borderId="42" xfId="0" applyFont="1" applyBorder="1"/>
    <xf numFmtId="0" fontId="39" fillId="0" borderId="1" xfId="0" applyFont="1" applyBorder="1"/>
    <xf numFmtId="0" fontId="39" fillId="0" borderId="57" xfId="0" applyFont="1" applyBorder="1"/>
    <xf numFmtId="164" fontId="54" fillId="4" borderId="13" xfId="9" applyFont="1" applyFill="1" applyBorder="1" applyAlignment="1">
      <alignment horizontal="center" vertical="distributed" wrapText="1"/>
    </xf>
    <xf numFmtId="4" fontId="58" fillId="16" borderId="13" xfId="9" applyNumberFormat="1" applyFont="1" applyFill="1" applyBorder="1" applyAlignment="1">
      <alignment horizontal="center" vertical="distributed" wrapText="1"/>
    </xf>
    <xf numFmtId="164" fontId="54" fillId="3" borderId="13" xfId="9" applyFont="1" applyFill="1" applyBorder="1" applyAlignment="1">
      <alignment horizontal="center" vertical="distributed" wrapText="1"/>
    </xf>
    <xf numFmtId="4" fontId="58" fillId="14" borderId="13" xfId="9" applyNumberFormat="1" applyFont="1" applyFill="1" applyBorder="1" applyAlignment="1">
      <alignment horizontal="center" vertical="distributed" wrapText="1"/>
    </xf>
    <xf numFmtId="44" fontId="39" fillId="0" borderId="45" xfId="15" applyFont="1" applyBorder="1"/>
    <xf numFmtId="0" fontId="39" fillId="0" borderId="53" xfId="0" applyFont="1" applyBorder="1"/>
    <xf numFmtId="0" fontId="39" fillId="0" borderId="54" xfId="0" applyFont="1" applyBorder="1"/>
    <xf numFmtId="0" fontId="39" fillId="0" borderId="59" xfId="0" applyFont="1" applyBorder="1"/>
    <xf numFmtId="4" fontId="39" fillId="0" borderId="59" xfId="0" applyNumberFormat="1" applyFont="1" applyBorder="1"/>
    <xf numFmtId="4" fontId="39" fillId="0" borderId="60" xfId="0" applyNumberFormat="1" applyFont="1" applyBorder="1"/>
    <xf numFmtId="164" fontId="39" fillId="0" borderId="0" xfId="0" applyNumberFormat="1" applyFont="1"/>
    <xf numFmtId="0" fontId="31" fillId="0" borderId="6" xfId="2" applyFont="1" applyBorder="1" applyAlignment="1">
      <alignment horizontal="center"/>
    </xf>
    <xf numFmtId="0" fontId="29" fillId="0" borderId="0" xfId="2" applyFont="1" applyAlignment="1">
      <alignment horizontal="center"/>
    </xf>
    <xf numFmtId="4" fontId="29" fillId="0" borderId="0" xfId="2" applyNumberFormat="1" applyFont="1" applyAlignment="1">
      <alignment horizontal="center"/>
    </xf>
    <xf numFmtId="4" fontId="29" fillId="2" borderId="1" xfId="2" applyNumberFormat="1" applyFont="1" applyFill="1" applyBorder="1" applyAlignment="1">
      <alignment horizontal="center"/>
    </xf>
    <xf numFmtId="4" fontId="19" fillId="0" borderId="0" xfId="2" applyNumberFormat="1" applyFont="1" applyAlignment="1">
      <alignment horizontal="left" wrapText="1"/>
    </xf>
    <xf numFmtId="10" fontId="29" fillId="2" borderId="1" xfId="1" applyNumberFormat="1" applyFont="1" applyFill="1" applyBorder="1" applyAlignment="1">
      <alignment horizontal="center"/>
    </xf>
    <xf numFmtId="0" fontId="25" fillId="0" borderId="1" xfId="2" applyFont="1" applyBorder="1" applyAlignment="1">
      <alignment horizontal="center" vertical="justify"/>
    </xf>
    <xf numFmtId="0" fontId="25" fillId="0" borderId="1" xfId="2" applyFont="1" applyBorder="1" applyAlignment="1">
      <alignment horizontal="left" vertical="justify" wrapText="1"/>
    </xf>
    <xf numFmtId="0" fontId="25" fillId="10" borderId="29" xfId="2" applyFont="1" applyFill="1" applyBorder="1" applyAlignment="1">
      <alignment horizontal="center" vertical="top"/>
    </xf>
    <xf numFmtId="4" fontId="6" fillId="10" borderId="30" xfId="2" applyNumberFormat="1" applyFont="1" applyFill="1" applyBorder="1" applyAlignment="1">
      <alignment horizontal="center"/>
    </xf>
    <xf numFmtId="0" fontId="25" fillId="2" borderId="0" xfId="0" applyFont="1" applyFill="1" applyAlignment="1">
      <alignment horizontal="center" vertical="top"/>
    </xf>
    <xf numFmtId="4" fontId="25" fillId="0" borderId="1" xfId="2" applyNumberFormat="1" applyFont="1" applyBorder="1" applyAlignment="1">
      <alignment horizontal="center" vertical="top"/>
    </xf>
    <xf numFmtId="0" fontId="25" fillId="0" borderId="31" xfId="2" applyFont="1" applyBorder="1" applyAlignment="1">
      <alignment horizontal="center" vertical="top"/>
    </xf>
    <xf numFmtId="0" fontId="25" fillId="0" borderId="32" xfId="2" applyFont="1" applyBorder="1" applyAlignment="1">
      <alignment horizontal="center" vertical="top"/>
    </xf>
    <xf numFmtId="0" fontId="25" fillId="0" borderId="32" xfId="2" applyFont="1" applyBorder="1" applyAlignment="1">
      <alignment horizontal="center" vertical="justify"/>
    </xf>
    <xf numFmtId="0" fontId="25" fillId="0" borderId="32" xfId="2" applyFont="1" applyBorder="1" applyAlignment="1">
      <alignment horizontal="center"/>
    </xf>
    <xf numFmtId="4" fontId="25" fillId="0" borderId="32" xfId="2" applyNumberFormat="1" applyFont="1" applyBorder="1" applyAlignment="1">
      <alignment horizontal="center"/>
    </xf>
    <xf numFmtId="4" fontId="6" fillId="0" borderId="33" xfId="2" applyNumberFormat="1" applyFont="1" applyBorder="1" applyAlignment="1">
      <alignment horizontal="center"/>
    </xf>
    <xf numFmtId="4" fontId="6" fillId="0" borderId="31" xfId="2" applyNumberFormat="1" applyFont="1" applyBorder="1" applyAlignment="1">
      <alignment horizontal="center"/>
    </xf>
    <xf numFmtId="4" fontId="6" fillId="0" borderId="32" xfId="2" applyNumberFormat="1" applyFont="1" applyBorder="1" applyAlignment="1">
      <alignment horizontal="center"/>
    </xf>
    <xf numFmtId="0" fontId="6" fillId="0" borderId="6" xfId="0" applyFont="1" applyBorder="1"/>
    <xf numFmtId="4" fontId="6" fillId="0" borderId="6" xfId="0" applyNumberFormat="1" applyFont="1" applyBorder="1"/>
    <xf numFmtId="0" fontId="6" fillId="0" borderId="11" xfId="0" applyFont="1" applyBorder="1"/>
    <xf numFmtId="0" fontId="25" fillId="0" borderId="37" xfId="2" applyFont="1" applyBorder="1" applyAlignment="1">
      <alignment horizontal="center" vertical="top"/>
    </xf>
    <xf numFmtId="0" fontId="25" fillId="0" borderId="38" xfId="2" applyFont="1" applyBorder="1" applyAlignment="1">
      <alignment horizontal="left" vertical="justify"/>
    </xf>
    <xf numFmtId="0" fontId="25" fillId="0" borderId="38" xfId="2" applyFont="1" applyBorder="1" applyAlignment="1">
      <alignment horizontal="center"/>
    </xf>
    <xf numFmtId="4" fontId="25" fillId="0" borderId="38" xfId="2" applyNumberFormat="1" applyFont="1" applyBorder="1" applyAlignment="1">
      <alignment horizontal="center"/>
    </xf>
    <xf numFmtId="0" fontId="30" fillId="0" borderId="0" xfId="2" applyFont="1" applyAlignment="1">
      <alignment horizontal="left"/>
    </xf>
    <xf numFmtId="0" fontId="30" fillId="0" borderId="0" xfId="2" applyFont="1" applyAlignment="1">
      <alignment horizontal="left" vertical="top"/>
    </xf>
    <xf numFmtId="4" fontId="25" fillId="5" borderId="13" xfId="2" applyNumberFormat="1" applyFont="1" applyFill="1" applyBorder="1" applyAlignment="1">
      <alignment horizontal="center"/>
    </xf>
    <xf numFmtId="0" fontId="15" fillId="5" borderId="13" xfId="0" applyFont="1" applyFill="1" applyBorder="1"/>
    <xf numFmtId="0" fontId="15" fillId="5" borderId="13" xfId="0" applyFont="1" applyFill="1" applyBorder="1" applyAlignment="1">
      <alignment horizontal="center"/>
    </xf>
    <xf numFmtId="0" fontId="7" fillId="5" borderId="0" xfId="0" applyFont="1" applyFill="1"/>
    <xf numFmtId="0" fontId="14" fillId="5" borderId="13" xfId="0" applyFont="1" applyFill="1" applyBorder="1" applyAlignment="1">
      <alignment horizontal="left"/>
    </xf>
    <xf numFmtId="0" fontId="39" fillId="14" borderId="28" xfId="9" applyNumberFormat="1" applyFont="1" applyFill="1" applyBorder="1" applyAlignment="1" applyProtection="1">
      <alignment horizontal="center" vertical="center"/>
      <protection locked="0"/>
    </xf>
    <xf numFmtId="4" fontId="41" fillId="2" borderId="1" xfId="2" applyNumberFormat="1" applyFont="1" applyFill="1" applyBorder="1" applyAlignment="1">
      <alignment horizontal="center"/>
    </xf>
    <xf numFmtId="0" fontId="41" fillId="0" borderId="29" xfId="2" applyFont="1" applyBorder="1" applyAlignment="1">
      <alignment horizontal="center" vertical="top"/>
    </xf>
    <xf numFmtId="0" fontId="41" fillId="0" borderId="1" xfId="2" applyFont="1" applyBorder="1" applyAlignment="1">
      <alignment horizontal="center" vertical="top"/>
    </xf>
    <xf numFmtId="4" fontId="42" fillId="0" borderId="1" xfId="2" applyNumberFormat="1" applyFont="1" applyBorder="1" applyAlignment="1">
      <alignment horizontal="center"/>
    </xf>
    <xf numFmtId="4" fontId="42" fillId="0" borderId="30" xfId="2" applyNumberFormat="1" applyFont="1" applyBorder="1" applyAlignment="1">
      <alignment horizontal="center"/>
    </xf>
    <xf numFmtId="4" fontId="42" fillId="0" borderId="29" xfId="2" applyNumberFormat="1" applyFont="1" applyBorder="1" applyAlignment="1">
      <alignment horizontal="center"/>
    </xf>
    <xf numFmtId="0" fontId="42" fillId="0" borderId="0" xfId="0" applyFont="1"/>
    <xf numFmtId="0" fontId="41" fillId="0" borderId="1" xfId="2" applyFont="1" applyBorder="1" applyAlignment="1">
      <alignment horizontal="center"/>
    </xf>
    <xf numFmtId="0" fontId="60" fillId="0" borderId="6" xfId="2" applyFont="1" applyBorder="1" applyAlignment="1">
      <alignment horizontal="center"/>
    </xf>
    <xf numFmtId="0" fontId="42" fillId="0" borderId="6" xfId="0" applyFont="1" applyBorder="1"/>
    <xf numFmtId="4" fontId="42" fillId="0" borderId="6" xfId="0" applyNumberFormat="1" applyFont="1" applyBorder="1"/>
    <xf numFmtId="0" fontId="42" fillId="0" borderId="11" xfId="0" applyFont="1" applyBorder="1"/>
    <xf numFmtId="4" fontId="42" fillId="0" borderId="0" xfId="0" applyNumberFormat="1" applyFont="1"/>
    <xf numFmtId="0" fontId="41" fillId="0" borderId="0" xfId="2" applyFont="1" applyAlignment="1">
      <alignment horizontal="center"/>
    </xf>
    <xf numFmtId="4" fontId="41" fillId="0" borderId="0" xfId="2" applyNumberFormat="1" applyFont="1" applyAlignment="1">
      <alignment horizontal="center"/>
    </xf>
    <xf numFmtId="0" fontId="61" fillId="0" borderId="0" xfId="2" applyFont="1" applyAlignment="1">
      <alignment horizontal="left"/>
    </xf>
    <xf numFmtId="0" fontId="62" fillId="0" borderId="0" xfId="0" applyFont="1"/>
    <xf numFmtId="0" fontId="61" fillId="0" borderId="0" xfId="2" applyFont="1" applyAlignment="1">
      <alignment horizontal="left" wrapText="1"/>
    </xf>
    <xf numFmtId="4" fontId="61" fillId="0" borderId="0" xfId="2" applyNumberFormat="1" applyFont="1" applyAlignment="1">
      <alignment horizontal="left" wrapText="1"/>
    </xf>
    <xf numFmtId="0" fontId="61" fillId="0" borderId="0" xfId="2" applyFont="1" applyAlignment="1">
      <alignment horizontal="center"/>
    </xf>
    <xf numFmtId="4" fontId="61" fillId="0" borderId="0" xfId="2" applyNumberFormat="1" applyFont="1" applyAlignment="1">
      <alignment horizontal="center"/>
    </xf>
    <xf numFmtId="10" fontId="41" fillId="2" borderId="1" xfId="1" applyNumberFormat="1" applyFont="1" applyFill="1" applyBorder="1" applyAlignment="1">
      <alignment horizontal="center"/>
    </xf>
    <xf numFmtId="0" fontId="61" fillId="0" borderId="0" xfId="2" applyFont="1" applyAlignment="1">
      <alignment horizontal="left" vertical="top"/>
    </xf>
    <xf numFmtId="0" fontId="41" fillId="0" borderId="31" xfId="2" applyFont="1" applyBorder="1" applyAlignment="1">
      <alignment horizontal="center" vertical="top"/>
    </xf>
    <xf numFmtId="0" fontId="41" fillId="0" borderId="32" xfId="2" applyFont="1" applyBorder="1" applyAlignment="1">
      <alignment horizontal="center" vertical="top"/>
    </xf>
    <xf numFmtId="0" fontId="41" fillId="0" borderId="32" xfId="2" applyFont="1" applyBorder="1" applyAlignment="1">
      <alignment horizontal="center" vertical="justify"/>
    </xf>
    <xf numFmtId="0" fontId="41" fillId="0" borderId="32" xfId="2" applyFont="1" applyBorder="1" applyAlignment="1">
      <alignment horizontal="center"/>
    </xf>
    <xf numFmtId="4" fontId="42" fillId="0" borderId="33" xfId="2" applyNumberFormat="1" applyFont="1" applyBorder="1" applyAlignment="1">
      <alignment horizontal="center"/>
    </xf>
    <xf numFmtId="4" fontId="42" fillId="0" borderId="31" xfId="2" applyNumberFormat="1" applyFont="1" applyBorder="1" applyAlignment="1">
      <alignment horizontal="center"/>
    </xf>
    <xf numFmtId="4" fontId="42" fillId="0" borderId="32" xfId="2" applyNumberFormat="1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1" fillId="0" borderId="1" xfId="2" applyFont="1" applyBorder="1" applyAlignment="1">
      <alignment horizontal="center" vertical="justify"/>
    </xf>
    <xf numFmtId="0" fontId="41" fillId="18" borderId="0" xfId="0" quotePrefix="1" applyFont="1" applyFill="1"/>
    <xf numFmtId="10" fontId="41" fillId="18" borderId="0" xfId="1" applyNumberFormat="1" applyFont="1" applyFill="1" applyBorder="1" applyAlignment="1">
      <alignment horizontal="left"/>
    </xf>
    <xf numFmtId="0" fontId="42" fillId="18" borderId="0" xfId="0" applyFont="1" applyFill="1"/>
    <xf numFmtId="44" fontId="42" fillId="0" borderId="0" xfId="42" applyFont="1"/>
    <xf numFmtId="4" fontId="41" fillId="19" borderId="35" xfId="2" applyNumberFormat="1" applyFont="1" applyFill="1" applyBorder="1" applyAlignment="1">
      <alignment horizontal="center"/>
    </xf>
    <xf numFmtId="4" fontId="64" fillId="19" borderId="36" xfId="2" applyNumberFormat="1" applyFont="1" applyFill="1" applyBorder="1" applyAlignment="1">
      <alignment horizontal="center" vertical="center"/>
    </xf>
    <xf numFmtId="4" fontId="41" fillId="19" borderId="34" xfId="2" applyNumberFormat="1" applyFont="1" applyFill="1" applyBorder="1" applyAlignment="1">
      <alignment horizontal="left"/>
    </xf>
    <xf numFmtId="0" fontId="41" fillId="19" borderId="0" xfId="0" quotePrefix="1" applyFont="1" applyFill="1"/>
    <xf numFmtId="10" fontId="41" fillId="19" borderId="0" xfId="1" applyNumberFormat="1" applyFont="1" applyFill="1" applyBorder="1" applyAlignment="1">
      <alignment horizontal="left"/>
    </xf>
    <xf numFmtId="0" fontId="41" fillId="19" borderId="0" xfId="0" applyFont="1" applyFill="1"/>
    <xf numFmtId="0" fontId="65" fillId="18" borderId="29" xfId="2" applyFont="1" applyFill="1" applyBorder="1" applyAlignment="1">
      <alignment horizontal="center" vertical="top"/>
    </xf>
    <xf numFmtId="0" fontId="65" fillId="18" borderId="1" xfId="2" applyFont="1" applyFill="1" applyBorder="1" applyAlignment="1">
      <alignment horizontal="center" vertical="top"/>
    </xf>
    <xf numFmtId="0" fontId="65" fillId="18" borderId="1" xfId="2" applyFont="1" applyFill="1" applyBorder="1" applyAlignment="1">
      <alignment horizontal="left" vertical="justify"/>
    </xf>
    <xf numFmtId="0" fontId="65" fillId="18" borderId="1" xfId="2" applyFont="1" applyFill="1" applyBorder="1" applyAlignment="1">
      <alignment horizontal="center"/>
    </xf>
    <xf numFmtId="4" fontId="66" fillId="18" borderId="30" xfId="2" applyNumberFormat="1" applyFont="1" applyFill="1" applyBorder="1" applyAlignment="1">
      <alignment horizontal="center"/>
    </xf>
    <xf numFmtId="4" fontId="66" fillId="18" borderId="29" xfId="2" applyNumberFormat="1" applyFont="1" applyFill="1" applyBorder="1" applyAlignment="1">
      <alignment horizontal="center"/>
    </xf>
    <xf numFmtId="4" fontId="66" fillId="18" borderId="1" xfId="2" applyNumberFormat="1" applyFont="1" applyFill="1" applyBorder="1" applyAlignment="1">
      <alignment horizontal="center"/>
    </xf>
    <xf numFmtId="4" fontId="65" fillId="18" borderId="30" xfId="2" applyNumberFormat="1" applyFont="1" applyFill="1" applyBorder="1" applyAlignment="1">
      <alignment horizontal="center"/>
    </xf>
    <xf numFmtId="0" fontId="65" fillId="0" borderId="29" xfId="2" applyFont="1" applyBorder="1" applyAlignment="1">
      <alignment horizontal="center" vertical="top"/>
    </xf>
    <xf numFmtId="0" fontId="65" fillId="0" borderId="1" xfId="2" applyFont="1" applyBorder="1" applyAlignment="1">
      <alignment horizontal="center" vertical="top"/>
    </xf>
    <xf numFmtId="0" fontId="65" fillId="0" borderId="1" xfId="2" applyFont="1" applyBorder="1" applyAlignment="1">
      <alignment horizontal="left" vertical="justify"/>
    </xf>
    <xf numFmtId="0" fontId="65" fillId="0" borderId="1" xfId="2" applyFont="1" applyBorder="1" applyAlignment="1">
      <alignment horizontal="center"/>
    </xf>
    <xf numFmtId="4" fontId="66" fillId="0" borderId="30" xfId="2" applyNumberFormat="1" applyFont="1" applyBorder="1" applyAlignment="1">
      <alignment horizontal="center"/>
    </xf>
    <xf numFmtId="4" fontId="66" fillId="0" borderId="29" xfId="2" applyNumberFormat="1" applyFont="1" applyBorder="1" applyAlignment="1">
      <alignment horizontal="center"/>
    </xf>
    <xf numFmtId="4" fontId="66" fillId="0" borderId="1" xfId="2" applyNumberFormat="1" applyFont="1" applyBorder="1" applyAlignment="1">
      <alignment horizontal="center"/>
    </xf>
    <xf numFmtId="0" fontId="65" fillId="0" borderId="0" xfId="0" applyFont="1" applyAlignment="1">
      <alignment wrapText="1"/>
    </xf>
    <xf numFmtId="0" fontId="65" fillId="0" borderId="37" xfId="2" applyFont="1" applyBorder="1" applyAlignment="1">
      <alignment horizontal="center" vertical="top"/>
    </xf>
    <xf numFmtId="0" fontId="65" fillId="0" borderId="38" xfId="2" applyFont="1" applyBorder="1" applyAlignment="1">
      <alignment horizontal="center" vertical="top"/>
    </xf>
    <xf numFmtId="0" fontId="65" fillId="0" borderId="38" xfId="2" applyFont="1" applyBorder="1" applyAlignment="1">
      <alignment horizontal="left" vertical="justify"/>
    </xf>
    <xf numFmtId="0" fontId="65" fillId="0" borderId="38" xfId="2" applyFont="1" applyBorder="1" applyAlignment="1">
      <alignment horizontal="center"/>
    </xf>
    <xf numFmtId="4" fontId="66" fillId="0" borderId="39" xfId="2" applyNumberFormat="1" applyFont="1" applyBorder="1" applyAlignment="1">
      <alignment horizontal="center"/>
    </xf>
    <xf numFmtId="4" fontId="66" fillId="0" borderId="37" xfId="2" applyNumberFormat="1" applyFont="1" applyBorder="1" applyAlignment="1">
      <alignment horizontal="center"/>
    </xf>
    <xf numFmtId="4" fontId="66" fillId="0" borderId="38" xfId="2" applyNumberFormat="1" applyFont="1" applyBorder="1" applyAlignment="1">
      <alignment horizontal="center"/>
    </xf>
    <xf numFmtId="0" fontId="65" fillId="2" borderId="34" xfId="2" applyFont="1" applyFill="1" applyBorder="1" applyAlignment="1">
      <alignment horizontal="center" vertical="center"/>
    </xf>
    <xf numFmtId="0" fontId="65" fillId="2" borderId="35" xfId="2" applyFont="1" applyFill="1" applyBorder="1" applyAlignment="1">
      <alignment horizontal="center" vertical="center"/>
    </xf>
    <xf numFmtId="4" fontId="65" fillId="2" borderId="36" xfId="2" applyNumberFormat="1" applyFont="1" applyFill="1" applyBorder="1" applyAlignment="1">
      <alignment horizontal="center" vertical="center"/>
    </xf>
    <xf numFmtId="4" fontId="65" fillId="2" borderId="34" xfId="2" applyNumberFormat="1" applyFont="1" applyFill="1" applyBorder="1" applyAlignment="1">
      <alignment horizontal="center" vertical="center" wrapText="1"/>
    </xf>
    <xf numFmtId="4" fontId="65" fillId="2" borderId="35" xfId="2" applyNumberFormat="1" applyFont="1" applyFill="1" applyBorder="1" applyAlignment="1">
      <alignment horizontal="center" vertical="center" wrapText="1"/>
    </xf>
    <xf numFmtId="4" fontId="65" fillId="2" borderId="36" xfId="2" applyNumberFormat="1" applyFont="1" applyFill="1" applyBorder="1" applyAlignment="1">
      <alignment horizontal="center" vertical="center" wrapText="1"/>
    </xf>
    <xf numFmtId="0" fontId="65" fillId="2" borderId="0" xfId="0" applyFont="1" applyFill="1" applyAlignment="1">
      <alignment horizontal="center" vertical="center"/>
    </xf>
    <xf numFmtId="4" fontId="65" fillId="10" borderId="1" xfId="2" applyNumberFormat="1" applyFont="1" applyFill="1" applyBorder="1" applyAlignment="1">
      <alignment horizontal="center" vertical="center"/>
    </xf>
    <xf numFmtId="0" fontId="66" fillId="2" borderId="0" xfId="0" applyFont="1" applyFill="1" applyAlignment="1">
      <alignment horizontal="left" vertical="center"/>
    </xf>
    <xf numFmtId="0" fontId="31" fillId="8" borderId="25" xfId="2" applyFont="1" applyFill="1" applyBorder="1" applyAlignment="1">
      <alignment horizontal="center" vertical="center" wrapText="1"/>
    </xf>
    <xf numFmtId="0" fontId="31" fillId="8" borderId="26" xfId="2" applyFont="1" applyFill="1" applyBorder="1" applyAlignment="1">
      <alignment horizontal="center" vertical="center" wrapText="1"/>
    </xf>
    <xf numFmtId="0" fontId="31" fillId="8" borderId="27" xfId="2" applyFont="1" applyFill="1" applyBorder="1" applyAlignment="1">
      <alignment horizontal="center" vertical="center" wrapText="1"/>
    </xf>
    <xf numFmtId="0" fontId="31" fillId="0" borderId="2" xfId="2" applyFont="1" applyBorder="1" applyAlignment="1">
      <alignment horizontal="center"/>
    </xf>
    <xf numFmtId="0" fontId="31" fillId="0" borderId="3" xfId="2" applyFont="1" applyBorder="1" applyAlignment="1">
      <alignment horizontal="center"/>
    </xf>
    <xf numFmtId="4" fontId="31" fillId="0" borderId="3" xfId="2" applyNumberFormat="1" applyFont="1" applyBorder="1" applyAlignment="1">
      <alignment horizontal="center"/>
    </xf>
    <xf numFmtId="0" fontId="31" fillId="0" borderId="4" xfId="2" applyFont="1" applyBorder="1" applyAlignment="1">
      <alignment horizontal="center"/>
    </xf>
    <xf numFmtId="0" fontId="31" fillId="0" borderId="5" xfId="2" applyFont="1" applyBorder="1" applyAlignment="1">
      <alignment horizontal="center"/>
    </xf>
    <xf numFmtId="0" fontId="31" fillId="0" borderId="6" xfId="2" applyFont="1" applyBorder="1" applyAlignment="1">
      <alignment horizontal="center"/>
    </xf>
    <xf numFmtId="0" fontId="31" fillId="0" borderId="7" xfId="2" applyFont="1" applyBorder="1" applyAlignment="1">
      <alignment horizontal="center"/>
    </xf>
    <xf numFmtId="0" fontId="31" fillId="0" borderId="8" xfId="2" applyFont="1" applyBorder="1" applyAlignment="1">
      <alignment horizontal="center"/>
    </xf>
    <xf numFmtId="0" fontId="31" fillId="0" borderId="9" xfId="2" applyFont="1" applyBorder="1" applyAlignment="1">
      <alignment horizontal="center"/>
    </xf>
    <xf numFmtId="0" fontId="31" fillId="0" borderId="10" xfId="2" applyFont="1" applyBorder="1" applyAlignment="1">
      <alignment horizontal="center"/>
    </xf>
    <xf numFmtId="4" fontId="25" fillId="15" borderId="25" xfId="2" applyNumberFormat="1" applyFont="1" applyFill="1" applyBorder="1" applyAlignment="1">
      <alignment horizontal="center" vertical="center" wrapText="1"/>
    </xf>
    <xf numFmtId="4" fontId="25" fillId="15" borderId="26" xfId="2" applyNumberFormat="1" applyFont="1" applyFill="1" applyBorder="1" applyAlignment="1">
      <alignment horizontal="center" vertical="center" wrapText="1"/>
    </xf>
    <xf numFmtId="4" fontId="25" fillId="15" borderId="27" xfId="2" applyNumberFormat="1" applyFont="1" applyFill="1" applyBorder="1" applyAlignment="1">
      <alignment horizontal="center" vertical="center" wrapText="1"/>
    </xf>
    <xf numFmtId="4" fontId="25" fillId="3" borderId="25" xfId="2" applyNumberFormat="1" applyFont="1" applyFill="1" applyBorder="1" applyAlignment="1">
      <alignment horizontal="center" vertical="center" wrapText="1"/>
    </xf>
    <xf numFmtId="4" fontId="25" fillId="3" borderId="26" xfId="2" applyNumberFormat="1" applyFont="1" applyFill="1" applyBorder="1" applyAlignment="1">
      <alignment horizontal="center" vertical="center" wrapText="1"/>
    </xf>
    <xf numFmtId="4" fontId="25" fillId="3" borderId="27" xfId="2" applyNumberFormat="1" applyFont="1" applyFill="1" applyBorder="1" applyAlignment="1">
      <alignment horizontal="center" vertical="center" wrapText="1"/>
    </xf>
    <xf numFmtId="164" fontId="54" fillId="4" borderId="13" xfId="9" applyFont="1" applyFill="1" applyBorder="1" applyAlignment="1">
      <alignment horizontal="center" vertical="distributed" wrapText="1"/>
    </xf>
    <xf numFmtId="164" fontId="54" fillId="3" borderId="13" xfId="9" applyFont="1" applyFill="1" applyBorder="1" applyAlignment="1">
      <alignment horizontal="center" vertical="distributed" wrapText="1"/>
    </xf>
    <xf numFmtId="0" fontId="57" fillId="17" borderId="47" xfId="0" applyFont="1" applyFill="1" applyBorder="1" applyAlignment="1">
      <alignment horizontal="center" vertical="center" wrapText="1"/>
    </xf>
    <xf numFmtId="0" fontId="57" fillId="17" borderId="48" xfId="0" applyFont="1" applyFill="1" applyBorder="1" applyAlignment="1">
      <alignment horizontal="center" vertical="center" wrapText="1"/>
    </xf>
    <xf numFmtId="0" fontId="57" fillId="17" borderId="49" xfId="0" applyFont="1" applyFill="1" applyBorder="1" applyAlignment="1">
      <alignment horizontal="center" vertical="center" wrapText="1"/>
    </xf>
    <xf numFmtId="0" fontId="57" fillId="17" borderId="50" xfId="0" applyFont="1" applyFill="1" applyBorder="1" applyAlignment="1">
      <alignment horizontal="center" vertical="center" wrapText="1"/>
    </xf>
    <xf numFmtId="0" fontId="57" fillId="17" borderId="51" xfId="0" applyFont="1" applyFill="1" applyBorder="1" applyAlignment="1">
      <alignment horizontal="center" vertical="center" wrapText="1"/>
    </xf>
    <xf numFmtId="0" fontId="57" fillId="17" borderId="52" xfId="0" applyFont="1" applyFill="1" applyBorder="1" applyAlignment="1">
      <alignment horizontal="center" vertical="center" wrapText="1"/>
    </xf>
    <xf numFmtId="0" fontId="57" fillId="17" borderId="53" xfId="0" applyFont="1" applyFill="1" applyBorder="1" applyAlignment="1">
      <alignment horizontal="center" vertical="center" wrapText="1"/>
    </xf>
    <xf numFmtId="0" fontId="57" fillId="17" borderId="54" xfId="0" applyFont="1" applyFill="1" applyBorder="1" applyAlignment="1">
      <alignment horizontal="center" vertical="center" wrapText="1"/>
    </xf>
    <xf numFmtId="0" fontId="57" fillId="17" borderId="55" xfId="0" applyFont="1" applyFill="1" applyBorder="1" applyAlignment="1">
      <alignment horizontal="center" vertical="center" wrapText="1"/>
    </xf>
    <xf numFmtId="170" fontId="57" fillId="6" borderId="40" xfId="9" applyNumberFormat="1" applyFont="1" applyFill="1" applyBorder="1" applyAlignment="1">
      <alignment horizontal="center" vertical="distributed" wrapText="1"/>
    </xf>
    <xf numFmtId="170" fontId="57" fillId="6" borderId="32" xfId="9" applyNumberFormat="1" applyFont="1" applyFill="1" applyBorder="1" applyAlignment="1">
      <alignment horizontal="center" vertical="distributed" wrapText="1"/>
    </xf>
    <xf numFmtId="170" fontId="57" fillId="6" borderId="42" xfId="9" applyNumberFormat="1" applyFont="1" applyFill="1" applyBorder="1" applyAlignment="1">
      <alignment horizontal="center" vertical="distributed" wrapText="1"/>
    </xf>
    <xf numFmtId="170" fontId="57" fillId="6" borderId="1" xfId="9" applyNumberFormat="1" applyFont="1" applyFill="1" applyBorder="1" applyAlignment="1">
      <alignment horizontal="center" vertical="distributed" wrapText="1"/>
    </xf>
    <xf numFmtId="0" fontId="54" fillId="0" borderId="32" xfId="9" applyNumberFormat="1" applyFont="1" applyBorder="1" applyAlignment="1">
      <alignment horizontal="center" vertical="distributed" wrapText="1"/>
    </xf>
    <xf numFmtId="0" fontId="54" fillId="0" borderId="41" xfId="9" applyNumberFormat="1" applyFont="1" applyBorder="1" applyAlignment="1">
      <alignment horizontal="center" vertical="distributed" wrapText="1"/>
    </xf>
    <xf numFmtId="164" fontId="54" fillId="9" borderId="1" xfId="9" applyFont="1" applyFill="1" applyBorder="1" applyAlignment="1">
      <alignment horizontal="right" vertical="center" wrapText="1"/>
    </xf>
    <xf numFmtId="0" fontId="54" fillId="6" borderId="1" xfId="9" applyNumberFormat="1" applyFont="1" applyFill="1" applyBorder="1" applyAlignment="1">
      <alignment horizontal="justify" vertical="center" wrapText="1"/>
    </xf>
    <xf numFmtId="0" fontId="54" fillId="6" borderId="43" xfId="9" applyNumberFormat="1" applyFont="1" applyFill="1" applyBorder="1" applyAlignment="1">
      <alignment horizontal="justify" vertical="center" wrapText="1"/>
    </xf>
    <xf numFmtId="0" fontId="54" fillId="6" borderId="38" xfId="9" applyNumberFormat="1" applyFont="1" applyFill="1" applyBorder="1" applyAlignment="1">
      <alignment horizontal="justify" vertical="center" wrapText="1"/>
    </xf>
    <xf numFmtId="0" fontId="54" fillId="6" borderId="44" xfId="9" applyNumberFormat="1" applyFont="1" applyFill="1" applyBorder="1" applyAlignment="1">
      <alignment horizontal="justify" vertical="center" wrapText="1"/>
    </xf>
    <xf numFmtId="164" fontId="54" fillId="9" borderId="28" xfId="9" applyFont="1" applyFill="1" applyBorder="1" applyAlignment="1">
      <alignment horizontal="center" vertical="center" wrapText="1"/>
    </xf>
    <xf numFmtId="171" fontId="58" fillId="16" borderId="13" xfId="9" applyNumberFormat="1" applyFont="1" applyFill="1" applyBorder="1" applyAlignment="1">
      <alignment horizontal="center" vertical="center" wrapText="1"/>
    </xf>
    <xf numFmtId="171" fontId="58" fillId="14" borderId="13" xfId="9" applyNumberFormat="1" applyFont="1" applyFill="1" applyBorder="1" applyAlignment="1">
      <alignment horizontal="center" vertical="center" wrapText="1"/>
    </xf>
    <xf numFmtId="0" fontId="53" fillId="6" borderId="15" xfId="0" applyFont="1" applyFill="1" applyBorder="1" applyAlignment="1">
      <alignment horizontal="center" vertical="center"/>
    </xf>
    <xf numFmtId="0" fontId="53" fillId="6" borderId="14" xfId="0" applyFont="1" applyFill="1" applyBorder="1" applyAlignment="1">
      <alignment horizontal="center" vertical="center"/>
    </xf>
    <xf numFmtId="0" fontId="53" fillId="6" borderId="16" xfId="0" applyFont="1" applyFill="1" applyBorder="1" applyAlignment="1">
      <alignment horizontal="center" vertical="center"/>
    </xf>
    <xf numFmtId="0" fontId="60" fillId="0" borderId="2" xfId="2" applyFont="1" applyBorder="1" applyAlignment="1">
      <alignment horizontal="center"/>
    </xf>
    <xf numFmtId="0" fontId="60" fillId="0" borderId="3" xfId="2" applyFont="1" applyBorder="1" applyAlignment="1">
      <alignment horizontal="center"/>
    </xf>
    <xf numFmtId="4" fontId="60" fillId="0" borderId="3" xfId="2" applyNumberFormat="1" applyFont="1" applyBorder="1" applyAlignment="1">
      <alignment horizontal="center"/>
    </xf>
    <xf numFmtId="0" fontId="60" fillId="0" borderId="4" xfId="2" applyFont="1" applyBorder="1" applyAlignment="1">
      <alignment horizontal="center"/>
    </xf>
    <xf numFmtId="0" fontId="60" fillId="0" borderId="5" xfId="2" applyFont="1" applyBorder="1" applyAlignment="1">
      <alignment horizontal="center"/>
    </xf>
    <xf numFmtId="0" fontId="60" fillId="0" borderId="6" xfId="2" applyFont="1" applyBorder="1" applyAlignment="1">
      <alignment horizontal="center"/>
    </xf>
    <xf numFmtId="0" fontId="60" fillId="0" borderId="8" xfId="2" applyFont="1" applyBorder="1" applyAlignment="1">
      <alignment horizontal="center"/>
    </xf>
    <xf numFmtId="0" fontId="60" fillId="0" borderId="9" xfId="2" applyFont="1" applyBorder="1" applyAlignment="1">
      <alignment horizontal="center"/>
    </xf>
    <xf numFmtId="4" fontId="65" fillId="5" borderId="25" xfId="2" applyNumberFormat="1" applyFont="1" applyFill="1" applyBorder="1" applyAlignment="1">
      <alignment horizontal="center" vertical="center" wrapText="1"/>
    </xf>
    <xf numFmtId="4" fontId="65" fillId="5" borderId="26" xfId="2" applyNumberFormat="1" applyFont="1" applyFill="1" applyBorder="1" applyAlignment="1">
      <alignment horizontal="center" vertical="center" wrapText="1"/>
    </xf>
    <xf numFmtId="4" fontId="65" fillId="5" borderId="27" xfId="2" applyNumberFormat="1" applyFont="1" applyFill="1" applyBorder="1" applyAlignment="1">
      <alignment horizontal="center" vertical="center" wrapText="1"/>
    </xf>
    <xf numFmtId="0" fontId="64" fillId="19" borderId="25" xfId="2" applyFont="1" applyFill="1" applyBorder="1" applyAlignment="1">
      <alignment horizontal="center" vertical="center" wrapText="1"/>
    </xf>
    <xf numFmtId="0" fontId="64" fillId="19" borderId="26" xfId="2" applyFont="1" applyFill="1" applyBorder="1" applyAlignment="1">
      <alignment horizontal="center" vertical="center" wrapText="1"/>
    </xf>
    <xf numFmtId="0" fontId="64" fillId="19" borderId="27" xfId="2" applyFont="1" applyFill="1" applyBorder="1" applyAlignment="1">
      <alignment horizontal="center" vertical="center" wrapText="1"/>
    </xf>
    <xf numFmtId="0" fontId="30" fillId="2" borderId="13" xfId="2" applyFont="1" applyFill="1" applyBorder="1" applyAlignment="1">
      <alignment horizontal="center" vertical="center"/>
    </xf>
    <xf numFmtId="4" fontId="30" fillId="2" borderId="13" xfId="2" applyNumberFormat="1" applyFont="1" applyFill="1" applyBorder="1" applyAlignment="1">
      <alignment horizontal="center" vertical="center"/>
    </xf>
    <xf numFmtId="0" fontId="31" fillId="0" borderId="15" xfId="2" applyFont="1" applyBorder="1" applyAlignment="1">
      <alignment horizontal="center"/>
    </xf>
    <xf numFmtId="0" fontId="31" fillId="0" borderId="14" xfId="2" applyFont="1" applyBorder="1" applyAlignment="1">
      <alignment horizontal="center"/>
    </xf>
    <xf numFmtId="0" fontId="31" fillId="0" borderId="16" xfId="2" applyFont="1" applyBorder="1" applyAlignment="1">
      <alignment horizontal="center"/>
    </xf>
    <xf numFmtId="0" fontId="25" fillId="5" borderId="13" xfId="2" applyFont="1" applyFill="1" applyBorder="1" applyAlignment="1">
      <alignment horizontal="center" vertical="center"/>
    </xf>
    <xf numFmtId="0" fontId="25" fillId="5" borderId="13" xfId="2" applyFont="1" applyFill="1" applyBorder="1" applyAlignment="1">
      <alignment horizontal="center" vertical="center" wrapText="1"/>
    </xf>
    <xf numFmtId="4" fontId="25" fillId="5" borderId="13" xfId="2" applyNumberFormat="1" applyFont="1" applyFill="1" applyBorder="1" applyAlignment="1">
      <alignment horizontal="center"/>
    </xf>
    <xf numFmtId="0" fontId="25" fillId="7" borderId="42" xfId="2" applyFont="1" applyFill="1" applyBorder="1" applyAlignment="1">
      <alignment horizontal="center" vertical="center"/>
    </xf>
    <xf numFmtId="0" fontId="25" fillId="7" borderId="1" xfId="2" applyFont="1" applyFill="1" applyBorder="1" applyAlignment="1">
      <alignment horizontal="center" vertical="center"/>
    </xf>
    <xf numFmtId="0" fontId="18" fillId="0" borderId="0" xfId="6" applyFont="1" applyAlignment="1">
      <alignment horizontal="justify" wrapText="1"/>
    </xf>
    <xf numFmtId="0" fontId="22" fillId="0" borderId="0" xfId="6" applyFont="1" applyAlignment="1">
      <alignment horizontal="justify" wrapText="1"/>
    </xf>
    <xf numFmtId="0" fontId="22" fillId="0" borderId="0" xfId="19" applyFont="1" applyAlignment="1">
      <alignment horizontal="justify" wrapText="1"/>
    </xf>
    <xf numFmtId="0" fontId="24" fillId="0" borderId="15" xfId="0" applyFont="1" applyBorder="1" applyAlignment="1">
      <alignment horizontal="left" vertical="justify" wrapText="1"/>
    </xf>
    <xf numFmtId="0" fontId="24" fillId="0" borderId="14" xfId="0" applyFont="1" applyBorder="1" applyAlignment="1">
      <alignment horizontal="left" vertical="justify" wrapText="1"/>
    </xf>
    <xf numFmtId="0" fontId="24" fillId="0" borderId="16" xfId="0" applyFont="1" applyBorder="1" applyAlignment="1">
      <alignment horizontal="left" vertical="justify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top" wrapText="1"/>
    </xf>
    <xf numFmtId="0" fontId="46" fillId="11" borderId="0" xfId="19" applyFont="1" applyFill="1" applyAlignment="1">
      <alignment horizontal="justify" wrapText="1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left" vertical="top" wrapText="1"/>
    </xf>
  </cellXfs>
  <cellStyles count="46">
    <cellStyle name="Moeda" xfId="42" builtinId="4"/>
    <cellStyle name="Moeda 2" xfId="10" xr:uid="{00000000-0005-0000-0000-000001000000}"/>
    <cellStyle name="Moeda 3" xfId="15" xr:uid="{00000000-0005-0000-0000-000002000000}"/>
    <cellStyle name="Normal" xfId="0" builtinId="0"/>
    <cellStyle name="Normal 2" xfId="3" xr:uid="{00000000-0005-0000-0000-000004000000}"/>
    <cellStyle name="Normal 2 2" xfId="5" xr:uid="{00000000-0005-0000-0000-000005000000}"/>
    <cellStyle name="Normal 2 2 2" xfId="44" xr:uid="{705A9D0F-33CB-464C-8649-64E0ACE2D6DD}"/>
    <cellStyle name="Normal 2 3" xfId="16" xr:uid="{00000000-0005-0000-0000-000006000000}"/>
    <cellStyle name="Normal 2 3 2" xfId="17" xr:uid="{00000000-0005-0000-0000-000007000000}"/>
    <cellStyle name="Normal 2 4" xfId="18" xr:uid="{00000000-0005-0000-0000-000008000000}"/>
    <cellStyle name="Normal 2 5" xfId="38" xr:uid="{00000000-0005-0000-0000-000009000000}"/>
    <cellStyle name="Normal 3" xfId="6" xr:uid="{00000000-0005-0000-0000-00000A000000}"/>
    <cellStyle name="Normal 3 2" xfId="19" xr:uid="{00000000-0005-0000-0000-00000B000000}"/>
    <cellStyle name="Normal 3 2 2" xfId="20" xr:uid="{00000000-0005-0000-0000-00000C000000}"/>
    <cellStyle name="Normal 3 2 3" xfId="36" xr:uid="{00000000-0005-0000-0000-00000D000000}"/>
    <cellStyle name="Normal 3 3" xfId="21" xr:uid="{00000000-0005-0000-0000-00000E000000}"/>
    <cellStyle name="Normal 4" xfId="11" xr:uid="{00000000-0005-0000-0000-00000F000000}"/>
    <cellStyle name="Normal 4 2" xfId="13" xr:uid="{00000000-0005-0000-0000-000010000000}"/>
    <cellStyle name="Normal 5" xfId="14" xr:uid="{00000000-0005-0000-0000-000011000000}"/>
    <cellStyle name="Normal 6" xfId="22" xr:uid="{00000000-0005-0000-0000-000012000000}"/>
    <cellStyle name="Normal 7" xfId="23" xr:uid="{00000000-0005-0000-0000-000013000000}"/>
    <cellStyle name="Normal 8" xfId="43" xr:uid="{AF0F4C3E-9AE7-491A-960F-9C8F88EE6406}"/>
    <cellStyle name="Normal_cronograma 6 meses 2" xfId="2" xr:uid="{00000000-0005-0000-0000-000014000000}"/>
    <cellStyle name="Porcentagem" xfId="1" builtinId="5"/>
    <cellStyle name="Porcentagem 2" xfId="7" xr:uid="{00000000-0005-0000-0000-000016000000}"/>
    <cellStyle name="Porcentagem 2 2" xfId="24" xr:uid="{00000000-0005-0000-0000-000017000000}"/>
    <cellStyle name="Porcentagem 2 2 2" xfId="25" xr:uid="{00000000-0005-0000-0000-000018000000}"/>
    <cellStyle name="Porcentagem 3" xfId="26" xr:uid="{00000000-0005-0000-0000-000019000000}"/>
    <cellStyle name="Separador de milhares 2" xfId="8" xr:uid="{00000000-0005-0000-0000-00001A000000}"/>
    <cellStyle name="Separador de milhares 2 2" xfId="27" xr:uid="{00000000-0005-0000-0000-00001B000000}"/>
    <cellStyle name="Separador de milhares 2 2 2" xfId="28" xr:uid="{00000000-0005-0000-0000-00001C000000}"/>
    <cellStyle name="Separador de milhares 3" xfId="4" xr:uid="{00000000-0005-0000-0000-00001D000000}"/>
    <cellStyle name="Separador de milhares 3 2" xfId="35" xr:uid="{00000000-0005-0000-0000-00001E000000}"/>
    <cellStyle name="Separador de milhares 4" xfId="29" xr:uid="{00000000-0005-0000-0000-00001F000000}"/>
    <cellStyle name="Separador de milhares 4 2" xfId="30" xr:uid="{00000000-0005-0000-0000-000020000000}"/>
    <cellStyle name="Separador de milhares 4 3" xfId="31" xr:uid="{00000000-0005-0000-0000-000021000000}"/>
    <cellStyle name="Separador de milhares 4 4" xfId="37" xr:uid="{00000000-0005-0000-0000-000022000000}"/>
    <cellStyle name="Separador de milhares 5" xfId="32" xr:uid="{00000000-0005-0000-0000-000023000000}"/>
    <cellStyle name="Vírgula" xfId="12" builtinId="3"/>
    <cellStyle name="Vírgula 2" xfId="9" xr:uid="{00000000-0005-0000-0000-000025000000}"/>
    <cellStyle name="Vírgula 2 2" xfId="33" xr:uid="{00000000-0005-0000-0000-000026000000}"/>
    <cellStyle name="Vírgula 2 2 2" xfId="41" xr:uid="{00000000-0005-0000-0000-000027000000}"/>
    <cellStyle name="Vírgula 2 2 3" xfId="39" xr:uid="{00000000-0005-0000-0000-000028000000}"/>
    <cellStyle name="Vírgula 2 3" xfId="40" xr:uid="{00000000-0005-0000-0000-000029000000}"/>
    <cellStyle name="Vírgula 3" xfId="34" xr:uid="{00000000-0005-0000-0000-00002A000000}"/>
    <cellStyle name="Vírgula 4" xfId="45" xr:uid="{B60B2813-6EFE-46D7-9C81-6ED51C2B0DF7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23</xdr:row>
      <xdr:rowOff>0</xdr:rowOff>
    </xdr:from>
    <xdr:to>
      <xdr:col>24</xdr:col>
      <xdr:colOff>114300</xdr:colOff>
      <xdr:row>37</xdr:row>
      <xdr:rowOff>122767</xdr:rowOff>
    </xdr:to>
    <xdr:pic>
      <xdr:nvPicPr>
        <xdr:cNvPr id="5" name="Imagem 4" descr="Tabela-GG-50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248812050"/>
          <a:ext cx="5010150" cy="327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18</xdr:col>
      <xdr:colOff>0</xdr:colOff>
      <xdr:row>23</xdr:row>
      <xdr:rowOff>0</xdr:rowOff>
    </xdr:from>
    <xdr:ext cx="5010150" cy="3276600"/>
    <xdr:pic>
      <xdr:nvPicPr>
        <xdr:cNvPr id="6" name="Imagem 5" descr="Tabela-GG-50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216712800"/>
          <a:ext cx="5010150" cy="327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23</xdr:row>
      <xdr:rowOff>0</xdr:rowOff>
    </xdr:from>
    <xdr:ext cx="5010150" cy="3276600"/>
    <xdr:pic>
      <xdr:nvPicPr>
        <xdr:cNvPr id="7" name="Imagem 6" descr="Tabela-GG-50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216712800"/>
          <a:ext cx="5010150" cy="327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61</xdr:row>
      <xdr:rowOff>11301</xdr:rowOff>
    </xdr:from>
    <xdr:to>
      <xdr:col>1</xdr:col>
      <xdr:colOff>4000501</xdr:colOff>
      <xdr:row>64</xdr:row>
      <xdr:rowOff>152401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33351" y="15213201"/>
          <a:ext cx="3943350" cy="769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BDI =     (</a:t>
          </a:r>
          <a:r>
            <a:rPr lang="pt-BR" sz="1100" u="sng"/>
            <a:t>1+AC/100)x(1+DF/100)x(1+R/100)x(1+l/100</a:t>
          </a:r>
          <a:r>
            <a:rPr lang="pt-BR" sz="1100"/>
            <a:t>)  </a:t>
          </a:r>
          <a:r>
            <a:rPr lang="pt-BR" sz="1100" baseline="0"/>
            <a:t> -1        x100</a:t>
          </a:r>
        </a:p>
        <a:p>
          <a:r>
            <a:rPr lang="pt-BR" sz="1100" baseline="0"/>
            <a:t>                                                1-      </a:t>
          </a:r>
          <a:r>
            <a:rPr lang="pt-BR" sz="1100" u="sng" baseline="0"/>
            <a:t>    l   .           </a:t>
          </a:r>
        </a:p>
        <a:p>
          <a:r>
            <a:rPr lang="pt-BR" sz="1100" baseline="0"/>
            <a:t>                                                           100</a:t>
          </a:r>
          <a:endParaRPr lang="pt-BR" sz="1100"/>
        </a:p>
      </xdr:txBody>
    </xdr:sp>
    <xdr:clientData/>
  </xdr:twoCellAnchor>
  <xdr:twoCellAnchor>
    <xdr:from>
      <xdr:col>1</xdr:col>
      <xdr:colOff>581025</xdr:colOff>
      <xdr:row>61</xdr:row>
      <xdr:rowOff>19050</xdr:rowOff>
    </xdr:from>
    <xdr:to>
      <xdr:col>1</xdr:col>
      <xdr:colOff>3190875</xdr:colOff>
      <xdr:row>64</xdr:row>
      <xdr:rowOff>95250</xdr:rowOff>
    </xdr:to>
    <xdr:sp macro="" textlink="">
      <xdr:nvSpPr>
        <xdr:cNvPr id="3" name="Colchete dupl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57225" y="15220950"/>
          <a:ext cx="2609850" cy="7048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457200</xdr:colOff>
      <xdr:row>61</xdr:row>
      <xdr:rowOff>0</xdr:rowOff>
    </xdr:from>
    <xdr:to>
      <xdr:col>1</xdr:col>
      <xdr:colOff>3415393</xdr:colOff>
      <xdr:row>64</xdr:row>
      <xdr:rowOff>142874</xdr:rowOff>
    </xdr:to>
    <xdr:sp macro="" textlink="">
      <xdr:nvSpPr>
        <xdr:cNvPr id="4" name="Chave dupla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33400" y="15201900"/>
          <a:ext cx="2958193" cy="771524"/>
        </a:xfrm>
        <a:prstGeom prst="brace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1876425</xdr:colOff>
      <xdr:row>62</xdr:row>
      <xdr:rowOff>95250</xdr:rowOff>
    </xdr:from>
    <xdr:to>
      <xdr:col>1</xdr:col>
      <xdr:colOff>2333625</xdr:colOff>
      <xdr:row>64</xdr:row>
      <xdr:rowOff>57149</xdr:rowOff>
    </xdr:to>
    <xdr:sp macro="" textlink="">
      <xdr:nvSpPr>
        <xdr:cNvPr id="5" name="Colchete dupl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952625" y="15506700"/>
          <a:ext cx="457200" cy="380999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1571624</xdr:colOff>
      <xdr:row>62</xdr:row>
      <xdr:rowOff>57150</xdr:rowOff>
    </xdr:from>
    <xdr:to>
      <xdr:col>1</xdr:col>
      <xdr:colOff>2419349</xdr:colOff>
      <xdr:row>64</xdr:row>
      <xdr:rowOff>142875</xdr:rowOff>
    </xdr:to>
    <xdr:sp macro="" textlink="">
      <xdr:nvSpPr>
        <xdr:cNvPr id="6" name="Colchete dupl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647824" y="15468600"/>
          <a:ext cx="847725" cy="5048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33</xdr:row>
          <xdr:rowOff>0</xdr:rowOff>
        </xdr:from>
        <xdr:to>
          <xdr:col>1</xdr:col>
          <xdr:colOff>4671060</xdr:colOff>
          <xdr:row>37</xdr:row>
          <xdr:rowOff>7620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4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61</xdr:row>
      <xdr:rowOff>11301</xdr:rowOff>
    </xdr:from>
    <xdr:to>
      <xdr:col>1</xdr:col>
      <xdr:colOff>4000501</xdr:colOff>
      <xdr:row>64</xdr:row>
      <xdr:rowOff>152401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33351" y="14213076"/>
          <a:ext cx="3943350" cy="684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BDI =     (</a:t>
          </a:r>
          <a:r>
            <a:rPr lang="pt-BR" sz="1100" u="sng"/>
            <a:t>1+AC/100)x(1+DF/100)x(1+R/100)x(1+l/100</a:t>
          </a:r>
          <a:r>
            <a:rPr lang="pt-BR" sz="1100"/>
            <a:t>)  </a:t>
          </a:r>
          <a:r>
            <a:rPr lang="pt-BR" sz="1100" baseline="0"/>
            <a:t> -1        x100</a:t>
          </a:r>
        </a:p>
        <a:p>
          <a:r>
            <a:rPr lang="pt-BR" sz="1100" baseline="0"/>
            <a:t>                                                1-      </a:t>
          </a:r>
          <a:r>
            <a:rPr lang="pt-BR" sz="1100" u="sng" baseline="0"/>
            <a:t>    l   .           </a:t>
          </a:r>
        </a:p>
        <a:p>
          <a:r>
            <a:rPr lang="pt-BR" sz="1100" baseline="0"/>
            <a:t>                                                           100</a:t>
          </a:r>
          <a:endParaRPr lang="pt-BR" sz="1100"/>
        </a:p>
      </xdr:txBody>
    </xdr:sp>
    <xdr:clientData/>
  </xdr:twoCellAnchor>
  <xdr:twoCellAnchor>
    <xdr:from>
      <xdr:col>1</xdr:col>
      <xdr:colOff>581025</xdr:colOff>
      <xdr:row>61</xdr:row>
      <xdr:rowOff>19050</xdr:rowOff>
    </xdr:from>
    <xdr:to>
      <xdr:col>1</xdr:col>
      <xdr:colOff>3190875</xdr:colOff>
      <xdr:row>64</xdr:row>
      <xdr:rowOff>95250</xdr:rowOff>
    </xdr:to>
    <xdr:sp macro="" textlink="">
      <xdr:nvSpPr>
        <xdr:cNvPr id="3" name="Colchete dupl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57225" y="14220825"/>
          <a:ext cx="2609850" cy="6191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457200</xdr:colOff>
      <xdr:row>61</xdr:row>
      <xdr:rowOff>0</xdr:rowOff>
    </xdr:from>
    <xdr:to>
      <xdr:col>1</xdr:col>
      <xdr:colOff>3415393</xdr:colOff>
      <xdr:row>64</xdr:row>
      <xdr:rowOff>142874</xdr:rowOff>
    </xdr:to>
    <xdr:sp macro="" textlink="">
      <xdr:nvSpPr>
        <xdr:cNvPr id="4" name="Chave dupla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533400" y="14201775"/>
          <a:ext cx="2958193" cy="685799"/>
        </a:xfrm>
        <a:prstGeom prst="brace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1876425</xdr:colOff>
      <xdr:row>62</xdr:row>
      <xdr:rowOff>95250</xdr:rowOff>
    </xdr:from>
    <xdr:to>
      <xdr:col>1</xdr:col>
      <xdr:colOff>2333625</xdr:colOff>
      <xdr:row>64</xdr:row>
      <xdr:rowOff>57149</xdr:rowOff>
    </xdr:to>
    <xdr:sp macro="" textlink="">
      <xdr:nvSpPr>
        <xdr:cNvPr id="5" name="Colchete dupl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952625" y="14478000"/>
          <a:ext cx="457200" cy="323849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1571624</xdr:colOff>
      <xdr:row>62</xdr:row>
      <xdr:rowOff>57150</xdr:rowOff>
    </xdr:from>
    <xdr:to>
      <xdr:col>1</xdr:col>
      <xdr:colOff>2419349</xdr:colOff>
      <xdr:row>64</xdr:row>
      <xdr:rowOff>142875</xdr:rowOff>
    </xdr:to>
    <xdr:sp macro="" textlink="">
      <xdr:nvSpPr>
        <xdr:cNvPr id="6" name="Colchete dupl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1647824" y="14439900"/>
          <a:ext cx="847725" cy="4476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33</xdr:row>
          <xdr:rowOff>0</xdr:rowOff>
        </xdr:from>
        <xdr:to>
          <xdr:col>1</xdr:col>
          <xdr:colOff>4671060</xdr:colOff>
          <xdr:row>37</xdr:row>
          <xdr:rowOff>7620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5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1\c\LECDEMOS\Hitaeng\PROJETOS\EMBASA\Ad-Feij&#227;o\BA-MENDES\Atrab1\LATIN\apg\Mc-APG\AT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PA\PROGRAMA%20&#193;GUA%20PARA%20TODOS%20-%20MIN-SDR\Projeto%20do%20MIN%20(CERB%20E%20CODEVASF)\Abastecimento\Atrab\tecsan\MC-Calc\MC-E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FERNANDO\Downloads\Sec.%20Direitos%20Humanos\Ger&#234;ncia%20de%20Projetos\UFRPE\44.003%20-%20Pr&#233;dio%20de%206%20pavimentos\CD%20-%20VERS&#195;O%20FINAL25-09-07\PR&#201;DIO%20DE%206%20PAVIMENTOS\OR&#199;AMENTOS\orca-elet-refinaria%20por%20blo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KsKr"/>
      <sheetName val="Etapa Única"/>
      <sheetName val="Trans.2o. trecho"/>
      <sheetName val="Jacaraci"/>
      <sheetName val="Demanda-Total"/>
      <sheetName val="V reservação"/>
      <sheetName val="Pre dimensADUTORA"/>
      <sheetName val="Lista"/>
      <sheetName val="Zona A"/>
      <sheetName val="Zona B"/>
      <sheetName val="ETA-Mat"/>
      <sheetName val="Caracteristicas 1"/>
      <sheetName val="06.05"/>
      <sheetName val="Serviços"/>
    </sheetNames>
    <sheetDataSet>
      <sheetData sheetId="0" refreshError="1"/>
      <sheetData sheetId="1" refreshError="1"/>
      <sheetData sheetId="2" refreshError="1">
        <row r="125">
          <cell r="C125">
            <v>15.399999999999977</v>
          </cell>
          <cell r="E125">
            <v>19.659999999999968</v>
          </cell>
        </row>
        <row r="126">
          <cell r="C126">
            <v>15.542336341085161</v>
          </cell>
          <cell r="E126">
            <v>19.802336341085152</v>
          </cell>
        </row>
        <row r="127">
          <cell r="C127">
            <v>16.257148068197694</v>
          </cell>
          <cell r="E127">
            <v>20.517148068197685</v>
          </cell>
        </row>
        <row r="128">
          <cell r="C128">
            <v>17.518811323131445</v>
          </cell>
          <cell r="E128">
            <v>21.778811323131436</v>
          </cell>
        </row>
        <row r="129">
          <cell r="C129">
            <v>19.303780580867624</v>
          </cell>
          <cell r="E129">
            <v>23.563780580867615</v>
          </cell>
        </row>
        <row r="130">
          <cell r="C130">
            <v>21.598989322352281</v>
          </cell>
          <cell r="E130">
            <v>25.858989322352272</v>
          </cell>
        </row>
        <row r="131">
          <cell r="C131">
            <v>24.396686091835932</v>
          </cell>
          <cell r="E131">
            <v>28.656686091835923</v>
          </cell>
        </row>
        <row r="132">
          <cell r="C132">
            <v>27.42734006018452</v>
          </cell>
          <cell r="E132">
            <v>31.687340060184511</v>
          </cell>
        </row>
        <row r="133">
          <cell r="C133">
            <v>31.13573066002607</v>
          </cell>
          <cell r="E133">
            <v>35.395730660026061</v>
          </cell>
        </row>
        <row r="134">
          <cell r="C134">
            <v>35.325379219265528</v>
          </cell>
          <cell r="E134">
            <v>39.585379219265519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ç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 FONTE"/>
      <sheetName val="teat-mus"/>
      <sheetName val="arte"/>
      <sheetName val="Lanchonete"/>
      <sheetName val="Loja 1"/>
      <sheetName val="Loja 2"/>
      <sheetName val="terraço de ativ."/>
      <sheetName val="se-ilum ext"/>
    </sheetNames>
    <sheetDataSet>
      <sheetData sheetId="0" refreshError="1">
        <row r="1">
          <cell r="B1" t="str">
            <v>18.01</v>
          </cell>
        </row>
        <row r="2">
          <cell r="B2" t="str">
            <v>18.01.005</v>
          </cell>
          <cell r="C2" t="str">
            <v>Fio de cobre nu, tempera meio-duro, classe 1A S.M. - 10 mm², inclusive assentamento.</v>
          </cell>
          <cell r="D2" t="str">
            <v>m</v>
          </cell>
          <cell r="F2">
            <v>1.84</v>
          </cell>
          <cell r="G2">
            <v>0</v>
          </cell>
        </row>
        <row r="3">
          <cell r="B3" t="str">
            <v>18.01.010</v>
          </cell>
          <cell r="C3" t="str">
            <v>Fio de cobre, tempera meio-duro, classe 1, com cobertura de PVC, tipo WPP, S.M. - 4 mm², inclusive assentamento.</v>
          </cell>
          <cell r="D3" t="str">
            <v>m</v>
          </cell>
          <cell r="F3">
            <v>0.97</v>
          </cell>
          <cell r="G3">
            <v>0</v>
          </cell>
        </row>
        <row r="4">
          <cell r="B4" t="str">
            <v>18.01.015</v>
          </cell>
          <cell r="C4" t="str">
            <v>Desativação da rede elétrica existente.</v>
          </cell>
          <cell r="D4" t="str">
            <v>vb</v>
          </cell>
          <cell r="F4">
            <v>283.14</v>
          </cell>
        </row>
        <row r="5">
          <cell r="B5" t="str">
            <v>18.01.016</v>
          </cell>
          <cell r="C5" t="str">
            <v>Revisão do circuito elétrico que alimenta as luminárias para lâmpadas vapor mercúrio (aproveitamento de 90 % da fiação existente).</v>
          </cell>
          <cell r="D5" t="str">
            <v>vb</v>
          </cell>
          <cell r="F5">
            <v>613.08000000000004</v>
          </cell>
        </row>
        <row r="6">
          <cell r="B6" t="str">
            <v>18.01.020</v>
          </cell>
          <cell r="C6" t="str">
            <v>Fio de cobre, tempera meio-duro, classe 1, com cobertura de PVC, tipo WPP, S.M. - 6 mm², inclusive assentamento.</v>
          </cell>
          <cell r="D6" t="str">
            <v>m</v>
          </cell>
          <cell r="F6">
            <v>1.1599999999999999</v>
          </cell>
          <cell r="G6">
            <v>0</v>
          </cell>
        </row>
        <row r="7">
          <cell r="B7" t="str">
            <v>18.01.025</v>
          </cell>
          <cell r="C7" t="str">
            <v>Fio de cobre, tempera meio-duro, classe 1, com cobertura de PVC, tipo WPP, S.M. - 10 mm², inclusive assentamento.</v>
          </cell>
          <cell r="D7" t="str">
            <v>m</v>
          </cell>
          <cell r="F7">
            <v>1.62</v>
          </cell>
          <cell r="G7">
            <v>0</v>
          </cell>
        </row>
        <row r="8">
          <cell r="B8" t="str">
            <v>18.01.030</v>
          </cell>
          <cell r="C8" t="str">
            <v>Cabo de cobre, tempera meio-duro, encordoamento classe 2, com cobertura de PVC, tipo WPP, S.M. - 10 mm², inclusive assentamento.</v>
          </cell>
          <cell r="D8" t="str">
            <v>m</v>
          </cell>
          <cell r="F8">
            <v>1.64</v>
          </cell>
          <cell r="G8">
            <v>0</v>
          </cell>
        </row>
        <row r="9">
          <cell r="B9" t="str">
            <v>18.01.040</v>
          </cell>
          <cell r="C9" t="str">
            <v>Cabo de cobre, tempera meio-duro, encordoamento classe 2, com cobertura de PVC, tipo WPP, S.M. - 16 mm², inclusive assentamento.</v>
          </cell>
          <cell r="D9" t="str">
            <v>m</v>
          </cell>
          <cell r="F9">
            <v>2.44</v>
          </cell>
          <cell r="G9">
            <v>0</v>
          </cell>
        </row>
        <row r="10">
          <cell r="B10" t="str">
            <v>18.01.050</v>
          </cell>
          <cell r="C10" t="str">
            <v>Cabo de cobre, tempera meio-duro, encordoamento classe 2, com cobertura de PVC, tipo WPP, S.M. - 25 mm², inclusive assentamento.</v>
          </cell>
          <cell r="D10" t="str">
            <v>m</v>
          </cell>
          <cell r="F10">
            <v>3.24</v>
          </cell>
          <cell r="G10">
            <v>0</v>
          </cell>
        </row>
        <row r="11">
          <cell r="B11" t="str">
            <v>18.01.060</v>
          </cell>
          <cell r="C11" t="str">
            <v xml:space="preserve">Fornecimento e instalação de cabo de cobre nutrancado e asete fios, de tempera mole, bitola de 16 mm2. </v>
          </cell>
          <cell r="D11" t="str">
            <v>m</v>
          </cell>
          <cell r="F11">
            <v>3.4</v>
          </cell>
          <cell r="G11">
            <v>0</v>
          </cell>
        </row>
        <row r="13">
          <cell r="B13" t="str">
            <v>18.02</v>
          </cell>
        </row>
        <row r="14">
          <cell r="B14" t="str">
            <v>18.02.005</v>
          </cell>
          <cell r="C14" t="str">
            <v>Colocação de poste de ferro</v>
          </cell>
          <cell r="D14" t="str">
            <v>m</v>
          </cell>
          <cell r="F14">
            <v>6.51</v>
          </cell>
          <cell r="G14">
            <v>0</v>
          </cell>
        </row>
        <row r="15">
          <cell r="B15" t="str">
            <v>18.02.010</v>
          </cell>
          <cell r="C15" t="str">
            <v>Retirada de postes de concreto secção duplo T200 / 8 com engastamento direto no solo de 1,40 m (Poste 184-570, 18570 e mais dois sem identificação)</v>
          </cell>
          <cell r="D15" t="str">
            <v>un</v>
          </cell>
          <cell r="F15">
            <v>51.97</v>
          </cell>
          <cell r="G15">
            <v>0</v>
          </cell>
        </row>
        <row r="16">
          <cell r="B16" t="str">
            <v>18.02.020</v>
          </cell>
          <cell r="C16" t="str">
            <v>Poste de concreto secção duplo T, 100/8, com engastamento direto no solo de 1,40 m, inclusive colocação.</v>
          </cell>
          <cell r="D16" t="str">
            <v>un</v>
          </cell>
          <cell r="F16">
            <v>141.27000000000001</v>
          </cell>
          <cell r="G16">
            <v>0</v>
          </cell>
        </row>
        <row r="17">
          <cell r="B17" t="str">
            <v>18.02.025</v>
          </cell>
          <cell r="C17" t="str">
            <v>Fornecimento e instalação de poste ornamental com h=4,0 m, sendo 1,0 m de enterrado, com 03 luminárias, vidro transparente modelo MLD 304 / B, bem como pintura á óleo, duas demãos, cor preta, conforme projeto.</v>
          </cell>
          <cell r="D17" t="str">
            <v>un</v>
          </cell>
          <cell r="F17">
            <v>239.88</v>
          </cell>
          <cell r="G17">
            <v>0</v>
          </cell>
        </row>
        <row r="18">
          <cell r="B18" t="str">
            <v>18.02.026</v>
          </cell>
          <cell r="C18" t="str">
            <v>Deslocamento de poste.</v>
          </cell>
          <cell r="D18" t="str">
            <v>un</v>
          </cell>
          <cell r="F18">
            <v>67.33</v>
          </cell>
          <cell r="G18">
            <v>0</v>
          </cell>
        </row>
        <row r="19">
          <cell r="B19" t="str">
            <v>18.02.030</v>
          </cell>
          <cell r="C19" t="str">
            <v>Poste de concreto secção duplo T, 200/8, com engastamento direto no solo de 1,40 m, inclusive colocação.</v>
          </cell>
          <cell r="D19" t="str">
            <v>un</v>
          </cell>
          <cell r="F19">
            <v>160.6</v>
          </cell>
          <cell r="G19">
            <v>0</v>
          </cell>
        </row>
        <row r="20">
          <cell r="B20" t="str">
            <v>18.02.040</v>
          </cell>
          <cell r="C20" t="str">
            <v>Poste de concreto secção duplo T, 200/12, com engastamento direto no solo de 1,80 m, inclusive colocação.</v>
          </cell>
          <cell r="D20" t="str">
            <v>un</v>
          </cell>
          <cell r="F20">
            <v>264.32</v>
          </cell>
          <cell r="G20">
            <v>0</v>
          </cell>
        </row>
        <row r="21">
          <cell r="B21" t="str">
            <v>18.02.045</v>
          </cell>
          <cell r="C21" t="str">
            <v>Poste de concreto secção duplo T, 300/8, com engastamento direto no solo de 1,40 m, inclusive colocação.</v>
          </cell>
          <cell r="D21" t="str">
            <v>un</v>
          </cell>
          <cell r="F21">
            <v>193.4</v>
          </cell>
          <cell r="G21">
            <v>0</v>
          </cell>
        </row>
        <row r="22">
          <cell r="B22" t="str">
            <v>18.02.050</v>
          </cell>
          <cell r="C22" t="str">
            <v>Poste de concreto secção duplo T, 300/12, com engastamento direto no solo de 1,80 m, inclusive colocação.</v>
          </cell>
          <cell r="D22" t="str">
            <v>un</v>
          </cell>
          <cell r="F22">
            <v>55.74</v>
          </cell>
          <cell r="G22">
            <v>0</v>
          </cell>
        </row>
        <row r="23">
          <cell r="B23" t="str">
            <v>18.02.051</v>
          </cell>
          <cell r="C23" t="str">
            <v xml:space="preserve">Super poste de concreto armado circular com altura de 20 m. </v>
          </cell>
          <cell r="D23" t="str">
            <v>un</v>
          </cell>
          <cell r="F23">
            <v>2209.3200000000002</v>
          </cell>
          <cell r="G23">
            <v>0</v>
          </cell>
        </row>
        <row r="24">
          <cell r="B24" t="str">
            <v>18.02.060</v>
          </cell>
          <cell r="C24" t="str">
            <v>Poste de concreto c/ seção circular c/ iluminação de 3 pétalas c/ altura de 8 m inclusive colocação, fixação e base de concreto p/ fixação</v>
          </cell>
          <cell r="D24" t="str">
            <v>un</v>
          </cell>
          <cell r="F24">
            <v>888.06</v>
          </cell>
        </row>
        <row r="25">
          <cell r="B25" t="str">
            <v>18.02.070</v>
          </cell>
          <cell r="C25" t="str">
            <v>Poste ornamental.</v>
          </cell>
          <cell r="D25" t="str">
            <v>un</v>
          </cell>
          <cell r="F25">
            <v>210.72</v>
          </cell>
        </row>
        <row r="26">
          <cell r="B26" t="str">
            <v>18.02.071</v>
          </cell>
          <cell r="C26" t="str">
            <v>Poste em concreto vibrado seção circular 9 m - 200 kg</v>
          </cell>
          <cell r="D26" t="str">
            <v>un</v>
          </cell>
          <cell r="F26">
            <v>216</v>
          </cell>
        </row>
        <row r="27">
          <cell r="B27" t="str">
            <v>18.02.080</v>
          </cell>
          <cell r="C27" t="str">
            <v>Fornecimento e instalação de rele fotoelétrico, 1000 w - 220 v.</v>
          </cell>
          <cell r="D27" t="str">
            <v>un</v>
          </cell>
          <cell r="F27">
            <v>18</v>
          </cell>
        </row>
        <row r="29">
          <cell r="B29" t="str">
            <v>18.03</v>
          </cell>
        </row>
        <row r="30">
          <cell r="B30" t="str">
            <v>18.03.010</v>
          </cell>
          <cell r="C30" t="str">
            <v>Estrutura secundária B1 completa, inclusive fixação.</v>
          </cell>
          <cell r="D30" t="str">
            <v>un</v>
          </cell>
          <cell r="F30">
            <v>29.1</v>
          </cell>
          <cell r="G30">
            <v>0</v>
          </cell>
        </row>
        <row r="31">
          <cell r="B31" t="str">
            <v>18.03.015</v>
          </cell>
          <cell r="C31" t="str">
            <v>Estrutura secundária B2 completa, inclusive fixação.</v>
          </cell>
          <cell r="D31" t="str">
            <v>un</v>
          </cell>
          <cell r="F31">
            <v>35.21</v>
          </cell>
          <cell r="G31">
            <v>0</v>
          </cell>
        </row>
        <row r="32">
          <cell r="B32" t="str">
            <v>18.03.020</v>
          </cell>
          <cell r="C32" t="str">
            <v>Estrutura secundária B3 completa, inclusive fixação.</v>
          </cell>
          <cell r="D32" t="str">
            <v>un</v>
          </cell>
          <cell r="F32">
            <v>59.23</v>
          </cell>
          <cell r="G32">
            <v>0</v>
          </cell>
        </row>
        <row r="33">
          <cell r="B33" t="str">
            <v>18.03.030</v>
          </cell>
          <cell r="C33" t="str">
            <v>Estrutura secundária B4 completa, inclusive fixação.</v>
          </cell>
          <cell r="D33" t="str">
            <v>un</v>
          </cell>
          <cell r="F33">
            <v>65.989999999999995</v>
          </cell>
          <cell r="G33">
            <v>0</v>
          </cell>
        </row>
        <row r="34">
          <cell r="B34" t="str">
            <v>18.03.031</v>
          </cell>
          <cell r="C34" t="str">
            <v>Cabo de iluminação 1/0 AWG - NU</v>
          </cell>
          <cell r="D34" t="str">
            <v>m</v>
          </cell>
          <cell r="F34">
            <v>19.54</v>
          </cell>
          <cell r="G34">
            <v>0</v>
          </cell>
        </row>
        <row r="35">
          <cell r="B35" t="str">
            <v>18.03.032</v>
          </cell>
          <cell r="C35" t="str">
            <v>Isoladores tipo castanha</v>
          </cell>
          <cell r="D35" t="str">
            <v>un</v>
          </cell>
          <cell r="F35">
            <v>17.399999999999999</v>
          </cell>
          <cell r="G35">
            <v>0</v>
          </cell>
        </row>
        <row r="36">
          <cell r="B36" t="str">
            <v>18.03.033</v>
          </cell>
          <cell r="C36" t="str">
            <v>Foto célula tipo NA.</v>
          </cell>
          <cell r="D36" t="str">
            <v>un</v>
          </cell>
          <cell r="F36">
            <v>12.77</v>
          </cell>
          <cell r="G36">
            <v>0</v>
          </cell>
        </row>
        <row r="38">
          <cell r="B38" t="str">
            <v>18.04</v>
          </cell>
        </row>
        <row r="39">
          <cell r="B39" t="str">
            <v>18.04.010</v>
          </cell>
          <cell r="C39" t="str">
            <v>Eletroduto de ferro galvanizado de 3/4 pol., inclusive assentamento.</v>
          </cell>
          <cell r="D39" t="str">
            <v>m</v>
          </cell>
          <cell r="F39">
            <v>4.9000000000000004</v>
          </cell>
          <cell r="G39">
            <v>0</v>
          </cell>
        </row>
        <row r="40">
          <cell r="B40" t="str">
            <v>18.04.020</v>
          </cell>
          <cell r="C40" t="str">
            <v>Eletroduto de ferro galvanizado de 1 pol., inclusive assentamento.</v>
          </cell>
          <cell r="D40" t="str">
            <v>m</v>
          </cell>
          <cell r="F40">
            <v>7.43</v>
          </cell>
          <cell r="G40">
            <v>0</v>
          </cell>
        </row>
        <row r="41">
          <cell r="B41" t="str">
            <v>18.04.030</v>
          </cell>
          <cell r="C41" t="str">
            <v>Eletroduto de ferro galvanizado de 1 1/2 pol., inclusive assentamento.</v>
          </cell>
          <cell r="D41" t="str">
            <v>m</v>
          </cell>
          <cell r="F41">
            <v>11.76</v>
          </cell>
          <cell r="G41">
            <v>0</v>
          </cell>
        </row>
        <row r="42">
          <cell r="B42" t="str">
            <v>18.04.040</v>
          </cell>
          <cell r="C42" t="str">
            <v>Eletroduto de ferro galvanizado de 2 pol., inclusive assentamento.</v>
          </cell>
          <cell r="D42" t="str">
            <v>m</v>
          </cell>
          <cell r="F42">
            <v>15.46</v>
          </cell>
          <cell r="G42">
            <v>0</v>
          </cell>
        </row>
        <row r="43">
          <cell r="B43" t="str">
            <v>18.04.050</v>
          </cell>
          <cell r="C43" t="str">
            <v>Eletroduto de ferro galvanizado de 2 1/2 pol., inclusive assentamento.</v>
          </cell>
          <cell r="D43" t="str">
            <v>m</v>
          </cell>
          <cell r="F43">
            <v>23.01</v>
          </cell>
          <cell r="G43">
            <v>0</v>
          </cell>
        </row>
        <row r="44">
          <cell r="B44" t="str">
            <v>18.04.060</v>
          </cell>
          <cell r="C44" t="str">
            <v>Eletroduto de ferro galvanizado de 4 pol., inclusive assentamento.</v>
          </cell>
          <cell r="D44" t="str">
            <v>m</v>
          </cell>
          <cell r="F44">
            <v>37.299999999999997</v>
          </cell>
          <cell r="G44">
            <v>0</v>
          </cell>
        </row>
        <row r="45">
          <cell r="B45" t="str">
            <v>18.04.061</v>
          </cell>
          <cell r="C45" t="str">
            <v>Eletroduto de PVC rígido de 11/2" com luva de rosca interna, inclusive assentamento</v>
          </cell>
          <cell r="D45" t="str">
            <v>un</v>
          </cell>
          <cell r="F45">
            <v>6.33</v>
          </cell>
        </row>
        <row r="47">
          <cell r="B47" t="str">
            <v>18.05</v>
          </cell>
        </row>
        <row r="48">
          <cell r="B48" t="str">
            <v>18.05.010</v>
          </cell>
          <cell r="C48" t="str">
            <v>Curva de ferro galvanizado de 3/4 pol., inclusive assentamento.</v>
          </cell>
          <cell r="D48" t="str">
            <v>un</v>
          </cell>
          <cell r="F48">
            <v>3.1</v>
          </cell>
          <cell r="G48">
            <v>0</v>
          </cell>
        </row>
        <row r="49">
          <cell r="B49" t="str">
            <v>18.05.020</v>
          </cell>
          <cell r="C49" t="str">
            <v>Curva de ferro galvanizado de 1 pol., inclusive assentamento.</v>
          </cell>
          <cell r="D49" t="str">
            <v>un</v>
          </cell>
          <cell r="F49">
            <v>4.53</v>
          </cell>
          <cell r="G49">
            <v>0</v>
          </cell>
        </row>
        <row r="50">
          <cell r="B50" t="str">
            <v>18.05.030</v>
          </cell>
          <cell r="C50" t="str">
            <v>Curva de ferro galvanizado de 1 1/2 pol., inclusive assentamento.</v>
          </cell>
          <cell r="D50" t="str">
            <v>un</v>
          </cell>
          <cell r="F50">
            <v>10.41</v>
          </cell>
          <cell r="G50">
            <v>0</v>
          </cell>
        </row>
        <row r="51">
          <cell r="B51" t="str">
            <v>18.05.040</v>
          </cell>
          <cell r="C51" t="str">
            <v>Curva de ferro galvanizado de 2 pol., inclusive assentamento.</v>
          </cell>
          <cell r="D51" t="str">
            <v>un</v>
          </cell>
          <cell r="F51">
            <v>16.78</v>
          </cell>
          <cell r="G51">
            <v>0</v>
          </cell>
        </row>
        <row r="52">
          <cell r="B52" t="str">
            <v>18.05.050</v>
          </cell>
          <cell r="C52" t="str">
            <v>Curva de ferro galvanizado de 2 1/2 pol., inclusive assentamento.</v>
          </cell>
          <cell r="D52" t="str">
            <v>un</v>
          </cell>
          <cell r="F52">
            <v>36.65</v>
          </cell>
          <cell r="G52">
            <v>0</v>
          </cell>
        </row>
        <row r="53">
          <cell r="B53" t="str">
            <v>18.05.060</v>
          </cell>
          <cell r="C53" t="str">
            <v>Curva de ferro galvanizado de 4 pol., inclusive assentamento.</v>
          </cell>
          <cell r="D53" t="str">
            <v>un</v>
          </cell>
          <cell r="F53">
            <v>76.64</v>
          </cell>
          <cell r="G53">
            <v>0</v>
          </cell>
        </row>
        <row r="54">
          <cell r="B54" t="str">
            <v>18.05.065</v>
          </cell>
          <cell r="C54" t="str">
            <v>Fornecimento e assentamento de haste de aterramento 5/8" x 2,40 m coppereweld</v>
          </cell>
          <cell r="D54" t="str">
            <v>un</v>
          </cell>
          <cell r="F54">
            <v>22.22</v>
          </cell>
        </row>
        <row r="56">
          <cell r="B56" t="str">
            <v>18.06</v>
          </cell>
        </row>
        <row r="57">
          <cell r="B57" t="str">
            <v>18.06.010</v>
          </cell>
          <cell r="C57" t="str">
            <v>Luva de ferro galvanizado de 3/4 pol., inclusive assentamento.</v>
          </cell>
          <cell r="D57" t="str">
            <v>un</v>
          </cell>
          <cell r="F57">
            <v>1.1299999999999999</v>
          </cell>
          <cell r="G57">
            <v>0</v>
          </cell>
        </row>
        <row r="58">
          <cell r="B58" t="str">
            <v>18.06.020</v>
          </cell>
          <cell r="C58" t="str">
            <v>Luva de ferro galvanizado de 1 pol., inclusive assentamento.</v>
          </cell>
          <cell r="D58" t="str">
            <v>un</v>
          </cell>
          <cell r="F58">
            <v>1.68</v>
          </cell>
          <cell r="G58">
            <v>0</v>
          </cell>
        </row>
        <row r="59">
          <cell r="B59" t="str">
            <v>18.06.030</v>
          </cell>
          <cell r="C59" t="str">
            <v>Luva de ferro galvanizado de 1 1/2 pol., inclusive assentamento.</v>
          </cell>
          <cell r="D59" t="str">
            <v>un</v>
          </cell>
          <cell r="F59">
            <v>2.91</v>
          </cell>
          <cell r="G59">
            <v>0</v>
          </cell>
        </row>
        <row r="60">
          <cell r="B60" t="str">
            <v>18.06.040</v>
          </cell>
          <cell r="C60" t="str">
            <v>Luva de ferro galvanizado de 2 pol., inclusive assentamento.</v>
          </cell>
          <cell r="D60" t="str">
            <v>un</v>
          </cell>
          <cell r="F60">
            <v>4.05</v>
          </cell>
          <cell r="G60">
            <v>0</v>
          </cell>
        </row>
        <row r="61">
          <cell r="B61" t="str">
            <v>18.06.050</v>
          </cell>
          <cell r="C61" t="str">
            <v>Luva de ferro galvanizado de 2 1/2 pol., inclusive assentamento.</v>
          </cell>
          <cell r="D61" t="str">
            <v>un</v>
          </cell>
          <cell r="F61">
            <v>7.16</v>
          </cell>
          <cell r="G61">
            <v>0</v>
          </cell>
        </row>
        <row r="62">
          <cell r="B62" t="str">
            <v>18.06.060</v>
          </cell>
          <cell r="C62" t="str">
            <v>Luva de ferro galvanizado de 4 pol., inclusive assentamento.</v>
          </cell>
          <cell r="D62" t="str">
            <v>un</v>
          </cell>
          <cell r="F62">
            <v>13.42</v>
          </cell>
          <cell r="G62">
            <v>0</v>
          </cell>
        </row>
        <row r="63">
          <cell r="B63" t="str">
            <v>18.06.061</v>
          </cell>
          <cell r="C63" t="str">
            <v>Luva de PVC rígido diâmetro de 2".</v>
          </cell>
          <cell r="D63" t="str">
            <v>un</v>
          </cell>
          <cell r="F63">
            <v>1.93</v>
          </cell>
          <cell r="G63">
            <v>0</v>
          </cell>
        </row>
        <row r="64">
          <cell r="B64" t="str">
            <v>18.06.062</v>
          </cell>
          <cell r="C64" t="str">
            <v>Luva de emenda para cabo 10 mm</v>
          </cell>
          <cell r="D64" t="str">
            <v>un</v>
          </cell>
          <cell r="F64">
            <v>0.35</v>
          </cell>
        </row>
        <row r="66">
          <cell r="B66" t="str">
            <v>18.07</v>
          </cell>
        </row>
        <row r="67">
          <cell r="B67" t="str">
            <v>18.07.010</v>
          </cell>
          <cell r="C67" t="str">
            <v>Jogo de bucha e arruela de alumínio de 1/2 pol., inclusive fixação.</v>
          </cell>
          <cell r="D67" t="str">
            <v>cj</v>
          </cell>
          <cell r="F67">
            <v>0.27</v>
          </cell>
          <cell r="G67">
            <v>0</v>
          </cell>
        </row>
        <row r="68">
          <cell r="B68" t="str">
            <v>18.07.020</v>
          </cell>
          <cell r="C68" t="str">
            <v>Jogo de bucha e arruela de alumínio de 3/4 pol., inclusive fixação.</v>
          </cell>
          <cell r="D68" t="str">
            <v>cj</v>
          </cell>
          <cell r="F68">
            <v>0.28999999999999998</v>
          </cell>
          <cell r="G68">
            <v>0</v>
          </cell>
        </row>
        <row r="69">
          <cell r="B69" t="str">
            <v>18.07.030</v>
          </cell>
          <cell r="C69" t="str">
            <v>Jogo de bucha e arruela de alumínio de 1 pol., inclusive fixação.</v>
          </cell>
          <cell r="D69" t="str">
            <v>cj</v>
          </cell>
          <cell r="F69">
            <v>0.45</v>
          </cell>
          <cell r="G69">
            <v>0</v>
          </cell>
        </row>
        <row r="70">
          <cell r="B70" t="str">
            <v>18.07.040</v>
          </cell>
          <cell r="C70" t="str">
            <v>Jogo de bucha e arruela de alumínio de 1 1/2 pol., inclusive fixação.</v>
          </cell>
          <cell r="D70" t="str">
            <v>cj</v>
          </cell>
          <cell r="F70">
            <v>0.85</v>
          </cell>
          <cell r="G70">
            <v>0</v>
          </cell>
        </row>
        <row r="71">
          <cell r="B71" t="str">
            <v>18.07.050</v>
          </cell>
          <cell r="C71" t="str">
            <v>Jogo de bucha e arruela de alumínio de 2 pol., inclusive fixação.</v>
          </cell>
          <cell r="D71" t="str">
            <v>cj</v>
          </cell>
          <cell r="F71">
            <v>1.64</v>
          </cell>
          <cell r="G71">
            <v>0</v>
          </cell>
        </row>
        <row r="72">
          <cell r="B72" t="str">
            <v>18.07.060</v>
          </cell>
          <cell r="C72" t="str">
            <v>Jogo de bucha e arruela de alumínio de 2 1/2 pol., inclusive fixação.</v>
          </cell>
          <cell r="D72" t="str">
            <v>cj</v>
          </cell>
          <cell r="F72">
            <v>2.39</v>
          </cell>
          <cell r="G72">
            <v>0</v>
          </cell>
        </row>
        <row r="73">
          <cell r="B73" t="str">
            <v>18.07.070</v>
          </cell>
          <cell r="C73" t="str">
            <v>Jogo de bucha e arruela de alumínio de 3 pol., inclusive fixação.</v>
          </cell>
          <cell r="D73" t="str">
            <v>cj</v>
          </cell>
          <cell r="F73">
            <v>3.79</v>
          </cell>
          <cell r="G73">
            <v>0</v>
          </cell>
        </row>
        <row r="74">
          <cell r="B74" t="str">
            <v>18.07.072</v>
          </cell>
          <cell r="C74" t="str">
            <v>Ganchos de 5/16".</v>
          </cell>
          <cell r="D74" t="str">
            <v>un</v>
          </cell>
          <cell r="F74">
            <v>0.8</v>
          </cell>
          <cell r="G74">
            <v>0</v>
          </cell>
        </row>
        <row r="75">
          <cell r="B75" t="str">
            <v>18.07.080</v>
          </cell>
          <cell r="C75" t="str">
            <v>Jogo de bucha e arruela de alumínio de 4 pol., inclusive fixação.</v>
          </cell>
          <cell r="D75" t="str">
            <v>cj</v>
          </cell>
          <cell r="F75">
            <v>5.31</v>
          </cell>
          <cell r="G75">
            <v>0</v>
          </cell>
        </row>
        <row r="77">
          <cell r="B77" t="str">
            <v>18.08</v>
          </cell>
        </row>
        <row r="78">
          <cell r="B78" t="str">
            <v>18.08.010</v>
          </cell>
          <cell r="C78" t="str">
            <v>Caixa para medição monofásica uso interno, inclusive colocação (padrão CELPE).</v>
          </cell>
          <cell r="D78" t="str">
            <v>un</v>
          </cell>
          <cell r="F78">
            <v>38.5</v>
          </cell>
          <cell r="G78">
            <v>0</v>
          </cell>
        </row>
        <row r="79">
          <cell r="B79" t="str">
            <v>18.08.020</v>
          </cell>
          <cell r="C79" t="str">
            <v>Caixa para medição monofásica uso externo, inclusive colocação (padrão CELPE).</v>
          </cell>
          <cell r="D79" t="str">
            <v>un</v>
          </cell>
          <cell r="F79">
            <v>48.6</v>
          </cell>
          <cell r="G79">
            <v>0</v>
          </cell>
        </row>
        <row r="81">
          <cell r="B81" t="str">
            <v>18.09</v>
          </cell>
        </row>
        <row r="82">
          <cell r="B82" t="str">
            <v>18.09.010</v>
          </cell>
          <cell r="C82" t="str">
            <v>Caixa para medição trifásica uso interno, modelo D, inclusive colocação (padrão CELPE).</v>
          </cell>
          <cell r="D82" t="str">
            <v>un</v>
          </cell>
          <cell r="F82">
            <v>82.93</v>
          </cell>
          <cell r="G82">
            <v>0</v>
          </cell>
        </row>
        <row r="83">
          <cell r="B83" t="str">
            <v>18.09.020</v>
          </cell>
          <cell r="C83" t="str">
            <v>Caixa para medição trifásica uso externo, modelo D, inclusive colocação (padrão CELPE).</v>
          </cell>
          <cell r="D83" t="str">
            <v>un</v>
          </cell>
          <cell r="F83">
            <v>104.26</v>
          </cell>
          <cell r="G83">
            <v>0</v>
          </cell>
        </row>
        <row r="85">
          <cell r="B85" t="str">
            <v>18.10</v>
          </cell>
        </row>
        <row r="86">
          <cell r="B86" t="str">
            <v>18.10.020</v>
          </cell>
          <cell r="C86" t="str">
            <v>Chave de faca de 2 polos, 30 A, 250 V, com base de ardósia, com 02 fusíveis tipo cartucho e parafusos, inclusive instalação em quadro de medição.</v>
          </cell>
          <cell r="D86" t="str">
            <v>un</v>
          </cell>
          <cell r="F86">
            <v>11.1</v>
          </cell>
          <cell r="G86">
            <v>0</v>
          </cell>
        </row>
        <row r="87">
          <cell r="B87" t="str">
            <v>18.10.030</v>
          </cell>
          <cell r="C87" t="str">
            <v>Chave de faca de 2 polos, 60 A, 250 V, com base de ardósia, com 02 fusíveis tipo cartucho e parafusos, inclusive instalação em quadro de medição.</v>
          </cell>
          <cell r="D87" t="str">
            <v>un</v>
          </cell>
          <cell r="F87">
            <v>16.3</v>
          </cell>
          <cell r="G87">
            <v>0</v>
          </cell>
        </row>
        <row r="88">
          <cell r="B88" t="str">
            <v>18.10.040</v>
          </cell>
          <cell r="C88" t="str">
            <v>Chave de faca de 3 polos, 60 A, 600 V, com base de ardósia, com 03 fusíveis tipo cartucho e parafusos, inclusive instalação em quadro de medição.</v>
          </cell>
          <cell r="D88" t="str">
            <v>un</v>
          </cell>
          <cell r="F88">
            <v>31.96</v>
          </cell>
          <cell r="G88">
            <v>0</v>
          </cell>
        </row>
        <row r="89">
          <cell r="B89" t="str">
            <v>18.10.050</v>
          </cell>
          <cell r="C89" t="str">
            <v>Chave de faca de 3 polos, 100 A, 600 V, com base de ardósia, com 03 fusíveis tipo cartucho e parafusos, inclusive instalação em quadro de medição.</v>
          </cell>
          <cell r="D89" t="str">
            <v>un</v>
          </cell>
          <cell r="F89">
            <v>57.62</v>
          </cell>
          <cell r="G89">
            <v>0</v>
          </cell>
        </row>
        <row r="90">
          <cell r="B90" t="str">
            <v>18.10.060</v>
          </cell>
          <cell r="C90" t="str">
            <v>Chave seccionadora com fusível, 125A, tipo 3NP4090 SIEMENS ou similar, tripolar com 03 fusíveis NH tamanho 00 e parafusos, inclusive instalação em quadro de medição.</v>
          </cell>
          <cell r="D90" t="str">
            <v>un</v>
          </cell>
          <cell r="F90">
            <v>85.08</v>
          </cell>
          <cell r="G90">
            <v>0</v>
          </cell>
        </row>
        <row r="91">
          <cell r="B91" t="str">
            <v>18.10.070</v>
          </cell>
          <cell r="C91" t="str">
            <v>Chave seccionadora com fusível, 250A, tipo 3NP2200 SIEMENS ou similar, tripolar com 03 fusíveis NH tamanho 01 e parafusos, inclusive instalação em quadro de medição.</v>
          </cell>
          <cell r="D91" t="str">
            <v>un</v>
          </cell>
          <cell r="F91">
            <v>141.25</v>
          </cell>
          <cell r="G91">
            <v>0</v>
          </cell>
        </row>
        <row r="93">
          <cell r="B93" t="str">
            <v>18.11</v>
          </cell>
        </row>
        <row r="94">
          <cell r="B94" t="str">
            <v>18.11.030</v>
          </cell>
          <cell r="C94" t="str">
            <v>Base para fusível tipo NH de 6 A a 125A, tamanho 00, SIEMENS ou similar, com parafusos, inclusive instalação em quadro.</v>
          </cell>
          <cell r="D94" t="str">
            <v>un</v>
          </cell>
          <cell r="F94">
            <v>9.09</v>
          </cell>
          <cell r="G94">
            <v>0</v>
          </cell>
        </row>
        <row r="95">
          <cell r="B95" t="str">
            <v>18.11.040</v>
          </cell>
          <cell r="C95" t="str">
            <v>Base para fusível tipo NH de 36 A a 250A, tamanho 1, SIEMENS ou similar, com parafusos, inclusive instalação em quadro.</v>
          </cell>
          <cell r="D95" t="str">
            <v>un</v>
          </cell>
          <cell r="F95">
            <v>17.96</v>
          </cell>
          <cell r="G95">
            <v>0</v>
          </cell>
        </row>
        <row r="97">
          <cell r="B97" t="str">
            <v>18.12</v>
          </cell>
        </row>
        <row r="98">
          <cell r="B98" t="str">
            <v>18.12.070</v>
          </cell>
          <cell r="C98" t="str">
            <v>Fusível tipo NH de 20A, tamanho 00, SIEMENS ou similar, inclusive instalação em quadro.</v>
          </cell>
          <cell r="D98" t="str">
            <v>un</v>
          </cell>
          <cell r="F98">
            <v>5.67</v>
          </cell>
          <cell r="G98">
            <v>0</v>
          </cell>
        </row>
        <row r="99">
          <cell r="B99" t="str">
            <v>18.12.080</v>
          </cell>
          <cell r="C99" t="str">
            <v>Fusível tipo NH de 25A, tamanho 00, SIEMENS ou similar, inclusive instalação em quadro.</v>
          </cell>
          <cell r="D99" t="str">
            <v>un</v>
          </cell>
          <cell r="F99">
            <v>5.67</v>
          </cell>
          <cell r="G99">
            <v>0</v>
          </cell>
        </row>
        <row r="100">
          <cell r="B100" t="str">
            <v>18.12.090</v>
          </cell>
          <cell r="C100" t="str">
            <v>Fusível tipo NH de 36A, tamanho 00, SIEMENS ou similar, inclusive instalação em quadro.</v>
          </cell>
          <cell r="D100" t="str">
            <v>un</v>
          </cell>
          <cell r="F100">
            <v>5.67</v>
          </cell>
          <cell r="G100">
            <v>0</v>
          </cell>
        </row>
        <row r="101">
          <cell r="B101" t="str">
            <v>18.12.100</v>
          </cell>
          <cell r="C101" t="str">
            <v>Fusível tipo NH de 50A, tamanho 00, SIEMENS ou similar, inclusive instalação em quadro.</v>
          </cell>
          <cell r="D101" t="str">
            <v>un</v>
          </cell>
          <cell r="F101">
            <v>5.67</v>
          </cell>
          <cell r="G101">
            <v>0</v>
          </cell>
        </row>
        <row r="102">
          <cell r="B102" t="str">
            <v>18.12.110</v>
          </cell>
          <cell r="C102" t="str">
            <v>Fusível tipo NH de 63A, tamanho 00, SIEMENS ou similar, inclusive instalação em quadro.</v>
          </cell>
          <cell r="D102" t="str">
            <v>un</v>
          </cell>
          <cell r="F102">
            <v>5.67</v>
          </cell>
          <cell r="G102">
            <v>0</v>
          </cell>
        </row>
        <row r="103">
          <cell r="B103" t="str">
            <v>18.12.120</v>
          </cell>
          <cell r="C103" t="str">
            <v>Fusível tipo NH de 80A, tamanho 00, SIEMENS ou similar, inclusive instalação em quadro.</v>
          </cell>
          <cell r="D103" t="str">
            <v>un</v>
          </cell>
          <cell r="F103">
            <v>5.67</v>
          </cell>
          <cell r="G103">
            <v>0</v>
          </cell>
        </row>
        <row r="104">
          <cell r="B104" t="str">
            <v>18.12.130</v>
          </cell>
          <cell r="C104" t="str">
            <v>Fusível tipo NH de 100A, tamanho 00, SIEMENS ou similar, inclusive instalação em quadro.</v>
          </cell>
          <cell r="D104" t="str">
            <v>un</v>
          </cell>
          <cell r="F104">
            <v>5.67</v>
          </cell>
          <cell r="G104">
            <v>0</v>
          </cell>
        </row>
        <row r="105">
          <cell r="B105" t="str">
            <v>18.12.140</v>
          </cell>
          <cell r="C105" t="str">
            <v>Fusível tipo NH de 125A, tamanho 00, SIEMENS ou similar, inclusive instalação em quadro.</v>
          </cell>
          <cell r="D105" t="str">
            <v>un</v>
          </cell>
          <cell r="F105">
            <v>5.67</v>
          </cell>
          <cell r="G105">
            <v>0</v>
          </cell>
        </row>
        <row r="106">
          <cell r="B106" t="str">
            <v>18.12.150</v>
          </cell>
          <cell r="C106" t="str">
            <v>Fusível tipo NH de 160A, tamanho 01, SIEMENS ou similar, inclusive instalação em quadro.</v>
          </cell>
          <cell r="D106" t="str">
            <v>un</v>
          </cell>
          <cell r="F106">
            <v>12.26</v>
          </cell>
          <cell r="G106">
            <v>0</v>
          </cell>
        </row>
        <row r="107">
          <cell r="B107" t="str">
            <v>18.12.160</v>
          </cell>
          <cell r="C107" t="str">
            <v>Fusível tipo NH de 200A, tamanho 01, SIEMENS ou similar, inclusive instalação em quadro.</v>
          </cell>
          <cell r="D107" t="str">
            <v>un</v>
          </cell>
          <cell r="F107">
            <v>12.26</v>
          </cell>
          <cell r="G107">
            <v>0</v>
          </cell>
        </row>
        <row r="108">
          <cell r="B108" t="str">
            <v>18.12.170</v>
          </cell>
          <cell r="C108" t="str">
            <v>Fusível tipo NH de 250A, tamanho 1, SIEMENS ou similar, inclusive instalação em quadro.</v>
          </cell>
          <cell r="D108" t="str">
            <v>un</v>
          </cell>
          <cell r="F108">
            <v>12.26</v>
          </cell>
          <cell r="G108">
            <v>0</v>
          </cell>
        </row>
        <row r="110">
          <cell r="B110" t="str">
            <v>18.13</v>
          </cell>
        </row>
        <row r="111">
          <cell r="B111" t="str">
            <v>18.13.005</v>
          </cell>
          <cell r="C111" t="str">
            <v>Eletroduto flexível preto de 1", assentado em valas com profundidade de 0,60 m, inclusive escavação e reaterro.</v>
          </cell>
          <cell r="D111" t="str">
            <v>m</v>
          </cell>
          <cell r="F111">
            <v>3.1</v>
          </cell>
          <cell r="G111">
            <v>0</v>
          </cell>
        </row>
        <row r="112">
          <cell r="B112" t="str">
            <v>18.13.010</v>
          </cell>
          <cell r="C112" t="str">
            <v>Eletroduto de PVC rígido rosqueável de 1/2 pol., com luva de rosca interna, inclusive assentamento em lajes.</v>
          </cell>
          <cell r="D112" t="str">
            <v>m</v>
          </cell>
          <cell r="F112">
            <v>1.46</v>
          </cell>
          <cell r="G112">
            <v>0</v>
          </cell>
        </row>
        <row r="113">
          <cell r="B113" t="str">
            <v>18.13.020</v>
          </cell>
          <cell r="C113" t="str">
            <v>Eletroduto de PVC rígido rosqueável de 3/4 pol., com luva de rosca interna, inclusive assentamento em lajes.</v>
          </cell>
          <cell r="D113" t="str">
            <v>m</v>
          </cell>
          <cell r="F113">
            <v>1.51</v>
          </cell>
          <cell r="G113">
            <v>0</v>
          </cell>
        </row>
        <row r="114">
          <cell r="B114" t="str">
            <v>18.13.030</v>
          </cell>
          <cell r="C114" t="str">
            <v>Eletroduto de PVC rígido rosqueável de 1 pol., com luva de rosca interna, inclusive assentamento em lajes.</v>
          </cell>
          <cell r="D114" t="str">
            <v>m</v>
          </cell>
          <cell r="F114">
            <v>2.54</v>
          </cell>
          <cell r="G114">
            <v>0</v>
          </cell>
        </row>
        <row r="115">
          <cell r="B115" t="str">
            <v>18.13.040</v>
          </cell>
          <cell r="C115" t="str">
            <v>Eletroduto de PVC rígido rosqueável de 1/2 pol., com luva de rosca interna, inclusive assentamento com rasgo em alvenaria.</v>
          </cell>
          <cell r="D115" t="str">
            <v>m</v>
          </cell>
          <cell r="F115">
            <v>2.23</v>
          </cell>
          <cell r="G115">
            <v>0</v>
          </cell>
        </row>
        <row r="116">
          <cell r="B116" t="str">
            <v>18.13.050</v>
          </cell>
          <cell r="C116" t="str">
            <v>Eletroduto de PVC rígido rosqueável de 3/4 pol., com luva de rosca interna, inclusive assentamento com rasgo em alvenaria.</v>
          </cell>
          <cell r="D116" t="str">
            <v>m</v>
          </cell>
          <cell r="F116">
            <v>2.71</v>
          </cell>
          <cell r="G116">
            <v>0</v>
          </cell>
        </row>
        <row r="117">
          <cell r="B117" t="str">
            <v>18.13.060</v>
          </cell>
          <cell r="C117" t="str">
            <v>Eletroduto de PVC rígido rosqueável de 1 pol., com luva de rosca interna, inclusive assentamento com rasgo em alvenaria.</v>
          </cell>
          <cell r="D117" t="str">
            <v>m</v>
          </cell>
          <cell r="F117">
            <v>3.3</v>
          </cell>
          <cell r="G117">
            <v>0</v>
          </cell>
        </row>
        <row r="118">
          <cell r="B118" t="str">
            <v>18.12.070</v>
          </cell>
          <cell r="C118" t="str">
            <v>Eletroduto de PVC rígido rosqueável de 1 1/4 pol., com luva de rosca interna, inclusive assentamento com rasgo em alvenaria.</v>
          </cell>
          <cell r="D118" t="str">
            <v>m</v>
          </cell>
          <cell r="F118">
            <v>4.3099999999999996</v>
          </cell>
          <cell r="G118">
            <v>0</v>
          </cell>
        </row>
        <row r="119">
          <cell r="B119" t="str">
            <v>18.13.080</v>
          </cell>
          <cell r="C119" t="str">
            <v>Eletroduto de PVC rígido rosqueável de 1 1/2 pol., com luva de rosca interna, inclusive assentamento com rasgo em alvenaria.</v>
          </cell>
          <cell r="D119" t="str">
            <v>m</v>
          </cell>
          <cell r="F119">
            <v>5.65</v>
          </cell>
          <cell r="G119">
            <v>0</v>
          </cell>
        </row>
        <row r="120">
          <cell r="B120" t="str">
            <v>18.13.085</v>
          </cell>
          <cell r="C120" t="str">
            <v>Fornecimento e colocação de eletroduto de ferro galvanizado de 3 ".</v>
          </cell>
          <cell r="D120" t="str">
            <v>m</v>
          </cell>
          <cell r="F120">
            <v>29.91</v>
          </cell>
        </row>
        <row r="121">
          <cell r="B121" t="str">
            <v>18.13.086</v>
          </cell>
          <cell r="C121" t="str">
            <v>Fornecimento e instalação de quadro de distribuição para telefone.</v>
          </cell>
          <cell r="D121" t="str">
            <v>un</v>
          </cell>
          <cell r="F121">
            <v>96.07</v>
          </cell>
        </row>
        <row r="122">
          <cell r="B122" t="str">
            <v>18.13.090</v>
          </cell>
          <cell r="C122" t="str">
            <v>Eletroduto de PVC rígido rosqueável de 2 pol., com luva de rosca interna, inclusive assentamento com rasgo em alvenaria.</v>
          </cell>
          <cell r="D122" t="str">
            <v>m</v>
          </cell>
          <cell r="F122">
            <v>7.33</v>
          </cell>
          <cell r="G122">
            <v>0</v>
          </cell>
        </row>
        <row r="123">
          <cell r="B123" t="str">
            <v>18.13.100</v>
          </cell>
          <cell r="C123" t="str">
            <v>Eletroduto de PVC rígido rosqueável de 3 pol., com luva de rosca interna, inclusive assentamento com rasgo em alvenaria.</v>
          </cell>
          <cell r="D123" t="str">
            <v>m</v>
          </cell>
          <cell r="F123">
            <v>13.81</v>
          </cell>
          <cell r="G123">
            <v>0</v>
          </cell>
        </row>
        <row r="124">
          <cell r="B124" t="str">
            <v>18.13.110</v>
          </cell>
          <cell r="C124" t="str">
            <v>Eletroduto de PVC rígido rosqueável de 1/2 pol., com luva de rosca interna assentado em valas com profundidade de 0,60 m, inclusive escavação e reaterro.</v>
          </cell>
          <cell r="D124" t="str">
            <v>m</v>
          </cell>
          <cell r="F124">
            <v>3.33</v>
          </cell>
          <cell r="G124">
            <v>0</v>
          </cell>
        </row>
        <row r="125">
          <cell r="B125" t="str">
            <v>18.13.120</v>
          </cell>
          <cell r="C125" t="str">
            <v>Eletroduto de PVC rígido rosqueável de 3/4 pol., com luva de rosca interna assentado em valas com profundidade de 0,60 m, inclusive escavação e reaterro.</v>
          </cell>
          <cell r="D125" t="str">
            <v>m</v>
          </cell>
          <cell r="F125">
            <v>4.01</v>
          </cell>
          <cell r="G125">
            <v>0</v>
          </cell>
        </row>
        <row r="126">
          <cell r="B126" t="str">
            <v>18.13.130</v>
          </cell>
          <cell r="C126" t="str">
            <v>Eletroduto de PVC rígido rosqueável de 1 pol., com luva de rosca interna assentado em valas com profundidade de 0,60 m, inclusive escavação e reaterro.</v>
          </cell>
          <cell r="D126" t="str">
            <v>m</v>
          </cell>
          <cell r="F126">
            <v>5.39</v>
          </cell>
          <cell r="G126">
            <v>0</v>
          </cell>
        </row>
        <row r="127">
          <cell r="B127" t="str">
            <v>18.13.140</v>
          </cell>
          <cell r="C127" t="str">
            <v>Eletroduto de PVC rígido rosqueável de 1 1/2 pol., com luva de rosca interna assentado em valas com profundidade de 0,60 m, inclusive escavação e reaterro.</v>
          </cell>
          <cell r="D127" t="str">
            <v>m</v>
          </cell>
          <cell r="F127">
            <v>6.99</v>
          </cell>
          <cell r="G127">
            <v>0</v>
          </cell>
        </row>
        <row r="128">
          <cell r="B128" t="str">
            <v>18.13.150</v>
          </cell>
          <cell r="C128" t="str">
            <v>Eletroduto de PVC rígido rosqueável de 2 pol., com luva de rosca interna assentado em valas com profundidade de 0,60 m, inclusive escavação e reaterro.</v>
          </cell>
          <cell r="D128" t="str">
            <v>m</v>
          </cell>
          <cell r="F128">
            <v>8.6199999999999992</v>
          </cell>
          <cell r="G128">
            <v>0</v>
          </cell>
        </row>
        <row r="129">
          <cell r="B129" t="str">
            <v>18.13.160</v>
          </cell>
          <cell r="C129" t="str">
            <v>Eletroduto de PVC rígido rosqueável de 3 pol., com luva de rosca interna assentado em valas com profundidade de 0,60 m, inclusive escavação e reaterro.</v>
          </cell>
          <cell r="D129" t="str">
            <v>m</v>
          </cell>
          <cell r="F129">
            <v>15.23</v>
          </cell>
          <cell r="G129">
            <v>0</v>
          </cell>
        </row>
        <row r="130">
          <cell r="B130" t="str">
            <v>18.13.170</v>
          </cell>
          <cell r="C130" t="str">
            <v>Eletroduto de PVC rígido rosqueável de 4 pol., com luva de rosca interna assentado em valas com profundidade de 0,60 m, inclusive escavação e reaterro.</v>
          </cell>
          <cell r="D130" t="str">
            <v>m</v>
          </cell>
          <cell r="F130">
            <v>22.81</v>
          </cell>
          <cell r="G130">
            <v>0</v>
          </cell>
        </row>
        <row r="132">
          <cell r="B132" t="str">
            <v>18.14</v>
          </cell>
        </row>
        <row r="133">
          <cell r="B133" t="str">
            <v>18.14.010</v>
          </cell>
          <cell r="C133" t="str">
            <v xml:space="preserve">Curva de PVC rígido rosqueável de 3/4 pol., com luva de rosca interna, inclusive assentado. </v>
          </cell>
          <cell r="D133" t="str">
            <v>un</v>
          </cell>
          <cell r="F133">
            <v>1.84</v>
          </cell>
          <cell r="G133">
            <v>0</v>
          </cell>
        </row>
        <row r="134">
          <cell r="B134" t="str">
            <v>18.14.020</v>
          </cell>
          <cell r="C134" t="str">
            <v xml:space="preserve">Curva de PVC rígido rosqueável de 1 pol., com luva de rosca interna, inclusive assentado. </v>
          </cell>
          <cell r="D134" t="str">
            <v>un</v>
          </cell>
          <cell r="F134">
            <v>2.6</v>
          </cell>
          <cell r="G134">
            <v>0</v>
          </cell>
        </row>
        <row r="135">
          <cell r="B135" t="str">
            <v>18.14.030</v>
          </cell>
          <cell r="C135" t="str">
            <v xml:space="preserve">Curva de PVC rígido rosqueável de 1 1/4 pol., com luva de rosca interna, inclusive assentado. </v>
          </cell>
          <cell r="D135" t="str">
            <v>un</v>
          </cell>
          <cell r="F135">
            <v>4.0999999999999996</v>
          </cell>
          <cell r="G135">
            <v>0</v>
          </cell>
        </row>
        <row r="136">
          <cell r="B136" t="str">
            <v>18.14.040</v>
          </cell>
          <cell r="C136" t="str">
            <v xml:space="preserve">Curva de PVC rígido rosqueável de 1 1/2 pol., com luva de rosca interna, inclusive assentado. </v>
          </cell>
          <cell r="D136" t="str">
            <v>un</v>
          </cell>
          <cell r="F136">
            <v>5.0999999999999996</v>
          </cell>
          <cell r="G136">
            <v>0</v>
          </cell>
        </row>
        <row r="137">
          <cell r="B137" t="str">
            <v>18.14.050</v>
          </cell>
          <cell r="C137" t="str">
            <v xml:space="preserve">Curva de PVC rígido rosqueável de 2 pol., com luva de rosca interna, inclusive assentado. </v>
          </cell>
          <cell r="D137" t="str">
            <v>un</v>
          </cell>
          <cell r="F137">
            <v>7.96</v>
          </cell>
          <cell r="G137">
            <v>0</v>
          </cell>
        </row>
        <row r="138">
          <cell r="B138" t="str">
            <v>18.14.060</v>
          </cell>
          <cell r="C138" t="str">
            <v xml:space="preserve">Curva de PVC rígido rosqueável de 3 pol., com luva de rosca interna, inclusive assentado. </v>
          </cell>
          <cell r="D138" t="str">
            <v>un</v>
          </cell>
          <cell r="F138">
            <v>23.46</v>
          </cell>
          <cell r="G138">
            <v>0</v>
          </cell>
        </row>
        <row r="139">
          <cell r="B139" t="str">
            <v>18.14.070</v>
          </cell>
          <cell r="C139" t="str">
            <v xml:space="preserve">Curva de PVC rígido rosqueável de 4 pol., com luva de rosca interna, inclusive assentado. </v>
          </cell>
          <cell r="D139" t="str">
            <v>un</v>
          </cell>
          <cell r="F139">
            <v>37.86</v>
          </cell>
          <cell r="G139">
            <v>0</v>
          </cell>
        </row>
        <row r="141">
          <cell r="B141" t="str">
            <v>18.15</v>
          </cell>
        </row>
        <row r="142">
          <cell r="B142" t="str">
            <v>18.15.010</v>
          </cell>
          <cell r="C142" t="str">
            <v>Caixa 4 x 2 pol. Tigreflex ou similar,  inclusive assentamento.</v>
          </cell>
          <cell r="D142" t="str">
            <v>un</v>
          </cell>
          <cell r="F142">
            <v>1.45</v>
          </cell>
          <cell r="G142">
            <v>0</v>
          </cell>
        </row>
        <row r="143">
          <cell r="B143" t="str">
            <v>18.15.020</v>
          </cell>
          <cell r="C143" t="str">
            <v>Caixa 4 x 4 pol. Tigreflex ou similar,  inclusive assentamento.</v>
          </cell>
          <cell r="D143" t="str">
            <v>un</v>
          </cell>
          <cell r="F143">
            <v>1.75</v>
          </cell>
          <cell r="G143">
            <v>0</v>
          </cell>
        </row>
        <row r="144">
          <cell r="B144" t="str">
            <v>18.15.030</v>
          </cell>
          <cell r="C144" t="str">
            <v>Caixa octogonal de 4" Tigreflex ou similar, com fundo móvel, inclusive assentaemnto em laje.</v>
          </cell>
          <cell r="D144" t="str">
            <v>un</v>
          </cell>
          <cell r="F144">
            <v>1.9</v>
          </cell>
          <cell r="G144">
            <v>0</v>
          </cell>
        </row>
        <row r="145">
          <cell r="B145" t="str">
            <v>18.15.035</v>
          </cell>
          <cell r="C145" t="str">
            <v>Fornecimento e colocação de caixa pré-moldada para ar-condicionado de 15.000 BTU's</v>
          </cell>
          <cell r="D145" t="str">
            <v>un</v>
          </cell>
          <cell r="F145">
            <v>73.38</v>
          </cell>
        </row>
        <row r="147">
          <cell r="B147" t="str">
            <v>18.16</v>
          </cell>
        </row>
        <row r="148">
          <cell r="B148" t="str">
            <v>18.16.010</v>
          </cell>
          <cell r="C148" t="str">
            <v>Tomada de embutir (2P+T) com placa para caixa de 4 x 2 pol., 20 A, 250 V, Pial (linha silentoque) ou similar, inclusive instalação.</v>
          </cell>
          <cell r="D148" t="str">
            <v>un</v>
          </cell>
          <cell r="F148">
            <v>7.08</v>
          </cell>
          <cell r="G148">
            <v>0</v>
          </cell>
        </row>
        <row r="149">
          <cell r="B149" t="str">
            <v>18.16.020</v>
          </cell>
          <cell r="C149" t="str">
            <v>Tomada de embutir para telefone quatro polos, Padrão Telebrás, com placa, para caixa de 4 x 2 pol., Pial (linha silentoque) ou similar, inclusive instalação.</v>
          </cell>
          <cell r="D149" t="str">
            <v>un</v>
          </cell>
          <cell r="F149">
            <v>6.55</v>
          </cell>
          <cell r="G149">
            <v>0</v>
          </cell>
        </row>
        <row r="151">
          <cell r="B151" t="str">
            <v>18.17</v>
          </cell>
        </row>
        <row r="152">
          <cell r="B152" t="str">
            <v>18.17.010</v>
          </cell>
          <cell r="C152" t="str">
            <v>Conjunto ARSTOP ou similar de embutir, em caixa 4 x 4 pol., com placa, tomada Tripolar para pino chato e disjuntor termomagnético de 25 A, 250 V, inclusive instalação.</v>
          </cell>
          <cell r="D152" t="str">
            <v>un</v>
          </cell>
          <cell r="F152">
            <v>20.72</v>
          </cell>
          <cell r="G152">
            <v>0</v>
          </cell>
        </row>
        <row r="154">
          <cell r="B154" t="str">
            <v>18.18</v>
          </cell>
        </row>
        <row r="155">
          <cell r="B155" t="str">
            <v>18.18.010</v>
          </cell>
          <cell r="C155" t="str">
            <v>Interruptor de embutir de uma secção para caixa de 4 x 2 pol., com placa, 10 A, 250 V, Pial (linha silentoque) ou similar, inclusive instalação.</v>
          </cell>
          <cell r="D155" t="str">
            <v>un</v>
          </cell>
          <cell r="F155">
            <v>3.9</v>
          </cell>
          <cell r="G155">
            <v>0</v>
          </cell>
        </row>
        <row r="156">
          <cell r="B156" t="str">
            <v>18.18.020</v>
          </cell>
          <cell r="C156" t="str">
            <v>Interruptor de embutir de duas secções para caixa de 4 x 2 pol., com placa, 10 A, 250 V, Pial (linha silentoque) ou similar, inclusive instalação.</v>
          </cell>
          <cell r="D156" t="str">
            <v>un</v>
          </cell>
          <cell r="F156">
            <v>6.76</v>
          </cell>
          <cell r="G156">
            <v>0</v>
          </cell>
        </row>
        <row r="157">
          <cell r="B157" t="str">
            <v>18.18.030</v>
          </cell>
          <cell r="C157" t="str">
            <v>Interruptor de embutir de três secções para caixa de 4 x 2 pol., com placa, 10 A, 250 V, Pial (linha silentoque) ou similar, inclusive instalação.</v>
          </cell>
          <cell r="D157" t="str">
            <v>un</v>
          </cell>
          <cell r="F157">
            <v>8.8800000000000008</v>
          </cell>
          <cell r="G157">
            <v>0</v>
          </cell>
        </row>
        <row r="158">
          <cell r="B158" t="str">
            <v>18.18.040</v>
          </cell>
          <cell r="C158" t="str">
            <v>Interruptor de embutir de uma secção conjugada com tomada, para caixa de 4 x 2 pol., com placa, 10 A, 250 V, Pial (linha silentoque) ou similar, inclusive instalação.</v>
          </cell>
          <cell r="D158" t="str">
            <v>un</v>
          </cell>
          <cell r="F158">
            <v>6.71</v>
          </cell>
          <cell r="G158">
            <v>0</v>
          </cell>
        </row>
        <row r="159">
          <cell r="B159" t="str">
            <v>18.18.050</v>
          </cell>
          <cell r="C159" t="str">
            <v>Interruptor de embutir de duas secções conjugada com tomada, para caixa de 4 x 2 pol., com placa, 10 A, 250 V, Pial (linha silentoque) ou similar, inclusive instalação.</v>
          </cell>
          <cell r="D159" t="str">
            <v>un</v>
          </cell>
          <cell r="F159">
            <v>8.93</v>
          </cell>
          <cell r="G159">
            <v>0</v>
          </cell>
        </row>
        <row r="160">
          <cell r="B160" t="str">
            <v>18.18.060</v>
          </cell>
          <cell r="C160" t="str">
            <v>Interruptor de embutir Three-Way (vai e vem), para caixa de 4 x 2 pol., com placa, 10 A, 250 V, Pial (linha silentoque) ou similar, inclusive instalação.</v>
          </cell>
          <cell r="D160" t="str">
            <v>un</v>
          </cell>
          <cell r="F160">
            <v>5.19</v>
          </cell>
          <cell r="G160">
            <v>0</v>
          </cell>
        </row>
        <row r="162">
          <cell r="B162" t="str">
            <v>18.19</v>
          </cell>
        </row>
        <row r="163">
          <cell r="B163" t="str">
            <v>18.19.010</v>
          </cell>
          <cell r="C163" t="str">
            <v>Fio de cobre, têmpera mole, classe 1, isolamento de PVC - 70 C, tipo BWF, 750 V, Foreplast ou similar, S.M. - 1,5 mm², inclusive instalação em eletroduto.</v>
          </cell>
          <cell r="D163" t="str">
            <v>m</v>
          </cell>
          <cell r="F163">
            <v>0.59</v>
          </cell>
          <cell r="G163">
            <v>0</v>
          </cell>
        </row>
        <row r="164">
          <cell r="B164" t="str">
            <v>18.19.020</v>
          </cell>
          <cell r="C164" t="str">
            <v>Fio de cobre, têmpera mole, classe 1, isolamento de PVC - 70 C, tipo BWF, 750 V, Foreplast ou similar, S.M. - 2,5 mm², inclusive instalação em eletroduto.</v>
          </cell>
          <cell r="D164" t="str">
            <v>m</v>
          </cell>
          <cell r="F164">
            <v>0.85</v>
          </cell>
          <cell r="G164">
            <v>0</v>
          </cell>
        </row>
        <row r="165">
          <cell r="B165" t="str">
            <v>18.19.025</v>
          </cell>
          <cell r="C165" t="str">
            <v>Cabro de cobre, têmpera mole, encordoamento classe 2, isolamento de PVC - 70 C, tipo BWF, 750 V, Foreplast ou similar, S.M. - 2,5 mm², inclusive instalação em eletroduto.</v>
          </cell>
          <cell r="D165" t="str">
            <v>m</v>
          </cell>
          <cell r="F165">
            <v>0.9</v>
          </cell>
          <cell r="G165">
            <v>0</v>
          </cell>
        </row>
        <row r="166">
          <cell r="B166" t="str">
            <v>18.19.030</v>
          </cell>
          <cell r="C166" t="str">
            <v>Cabo de cobre, têmpera mole, encordoamento classe 2, isolamento de PVC - 70 C, tipo BWF, 750 V, Foreplast ou similar, S.M. - 4,0 mm², inclusive instalação em eletroduto.</v>
          </cell>
          <cell r="D166" t="str">
            <v>m</v>
          </cell>
          <cell r="F166">
            <v>0.94</v>
          </cell>
          <cell r="G166">
            <v>0</v>
          </cell>
        </row>
        <row r="167">
          <cell r="B167" t="str">
            <v>18.19.040</v>
          </cell>
          <cell r="C167" t="str">
            <v>Cabo de cobre, têmpera mole, encordoamento classe 2, isolamento de PVC - 70 C, tipo BWF, 750 V, Foreplast ou similar, S.M. - 6,0 mm², inclusive instalação em eletroduto.</v>
          </cell>
          <cell r="D167" t="str">
            <v>m</v>
          </cell>
          <cell r="F167">
            <v>1.1299999999999999</v>
          </cell>
          <cell r="G167">
            <v>0</v>
          </cell>
        </row>
        <row r="168">
          <cell r="B168" t="str">
            <v>18.19.041</v>
          </cell>
          <cell r="C168" t="str">
            <v>Cabo de cobre, têmpera mole, encordoamento classe 2, isolamento de PVC - 70 C, tipo BWF, 750 V, Foreplast ou similar, S.M. - 10,0 mm², inclusive instalação em eletroduto.</v>
          </cell>
          <cell r="D168" t="str">
            <v>m</v>
          </cell>
          <cell r="F168">
            <v>1.6</v>
          </cell>
          <cell r="G168">
            <v>0</v>
          </cell>
        </row>
        <row r="169">
          <cell r="B169" t="str">
            <v>18.19.042</v>
          </cell>
          <cell r="C169" t="str">
            <v>Cabo de cobre, têmpera mole, encordoamento classe 2, isolamento de PVC - 70 C, tipo BWF, 750 V, Foreplast ou similar, S.M. - 16,0 mm², inclusive instalação em eletroduto.</v>
          </cell>
          <cell r="D169" t="str">
            <v>m</v>
          </cell>
          <cell r="F169">
            <v>2.11</v>
          </cell>
          <cell r="G169">
            <v>0</v>
          </cell>
        </row>
        <row r="170">
          <cell r="B170" t="str">
            <v>18.19.043</v>
          </cell>
          <cell r="C170" t="str">
            <v>Cabo de cobre, têmpera mole, encordoamento classe 2, isolamento de PVC - 70 C, tipo BWF, 750 V, Foreplast ou similar, S.M. - 25,0 mm², inclusive instalação em eletroduto.</v>
          </cell>
          <cell r="D170" t="str">
            <v>m</v>
          </cell>
          <cell r="F170">
            <v>2.93</v>
          </cell>
          <cell r="G170">
            <v>0</v>
          </cell>
        </row>
        <row r="171">
          <cell r="B171" t="str">
            <v>18.19.046</v>
          </cell>
          <cell r="C171" t="str">
            <v>Cabo de cobre (1 condutor), têmpera mole, encordoamento classe 2, isolamento de PVC - Flame Resistant - 70 C, 0,6 / 1 Kv, cobertura de PVC-ST 1, Foremax ou similar, S.M. - 1,5 mm², inclusive instalação em eletroduto.</v>
          </cell>
          <cell r="D171" t="str">
            <v>m</v>
          </cell>
          <cell r="F171">
            <v>0.69</v>
          </cell>
          <cell r="G171">
            <v>0</v>
          </cell>
        </row>
        <row r="172">
          <cell r="B172" t="str">
            <v>18.19.047</v>
          </cell>
          <cell r="C172" t="str">
            <v>Cabo de cobre (1 condutor), têmpera mole, encordoamento classe 2, isolamento de PVC - Flame Resistant - 70 C, 0,6 / 1 Kv, cobertura de PVC-ST 1, Foremax ou similar, S.M. - 2,5 mm², inclusive instalação em eletroduto.</v>
          </cell>
          <cell r="D172" t="str">
            <v>m</v>
          </cell>
          <cell r="F172">
            <v>0.83</v>
          </cell>
          <cell r="G172">
            <v>0</v>
          </cell>
        </row>
        <row r="173">
          <cell r="B173" t="str">
            <v>18.19.048</v>
          </cell>
          <cell r="C173" t="str">
            <v>Cabo de cobre (1 condutor), têmpera mole, encordoamento classe 2, isolamento de PVC - Flame Resistant - 70 C, 0,6 / 1 Kv, cobertura de PVC-ST 1, Foremax ou similar, S.M. - 4,0 mm², inclusive instalação em eletroduto.</v>
          </cell>
          <cell r="D173" t="str">
            <v>m</v>
          </cell>
          <cell r="F173">
            <v>1.29</v>
          </cell>
          <cell r="G173">
            <v>0</v>
          </cell>
        </row>
        <row r="174">
          <cell r="B174" t="str">
            <v>18.19.049</v>
          </cell>
          <cell r="C174" t="str">
            <v>Cabo de cobre (1 condutor), têmpera mole, encordoamento classe 2, isolamento de PVC - Flame Resistant - 70 C, 0,6 / 1 Kv, cobertura de PVC-ST 1, Foremax ou similar, S.M. - 6,0 mm², inclusive instalação em eletroduto.</v>
          </cell>
          <cell r="D174" t="str">
            <v>m</v>
          </cell>
          <cell r="F174">
            <v>1.56</v>
          </cell>
          <cell r="G174">
            <v>0</v>
          </cell>
        </row>
        <row r="175">
          <cell r="B175" t="str">
            <v>18.19.050</v>
          </cell>
          <cell r="C175" t="str">
            <v>Cabo de cobre (1 condutor), têmpera mole, encordoamento classe 2, isolamento de PVC - Flame Resistant - 70 C, 0,6 / 1 Kv, cobertura de PVC-ST 1, Foremax ou similar, S.M. - 10,0 mm², inclusive instalação em eletroduto.</v>
          </cell>
          <cell r="D175" t="str">
            <v>m</v>
          </cell>
          <cell r="F175">
            <v>2.06</v>
          </cell>
          <cell r="G175">
            <v>0</v>
          </cell>
        </row>
        <row r="176">
          <cell r="B176" t="str">
            <v>18.19.060</v>
          </cell>
          <cell r="C176" t="str">
            <v>Cabo de cobre (1 condutor), têmpera mole, encordoamento classe 2, isolamento de PVC - Flame Resistant - 70 C, 0,6 / 1 Kv, cobertura de PVC-ST 1, Foremax ou similar, S.M. - 16,0 mm², inclusive instalação em eletroduto.</v>
          </cell>
          <cell r="D176" t="str">
            <v>m</v>
          </cell>
          <cell r="F176">
            <v>2.9</v>
          </cell>
          <cell r="G176">
            <v>0</v>
          </cell>
        </row>
        <row r="177">
          <cell r="B177" t="str">
            <v>18.19.065</v>
          </cell>
          <cell r="C177" t="str">
            <v>Dec., de piso cimentado.</v>
          </cell>
          <cell r="F177">
            <v>9.1</v>
          </cell>
          <cell r="G177">
            <v>0</v>
          </cell>
        </row>
        <row r="178">
          <cell r="B178" t="str">
            <v>18.19.070</v>
          </cell>
          <cell r="C178" t="str">
            <v>Cabo de cobre (1 condutor), têmpera mole, encordoamento classe 2, isolamento de PVC - Flame Resistant - 70 C, 0,6 / 1 Kv, cobertura de PVC-ST 1, Foremax ou similar, S.M. - 25,0 mm², inclusive instalação em eletroduto.</v>
          </cell>
          <cell r="D178" t="str">
            <v>m</v>
          </cell>
          <cell r="F178">
            <v>3.85</v>
          </cell>
          <cell r="G178">
            <v>0</v>
          </cell>
        </row>
        <row r="179">
          <cell r="B179" t="str">
            <v>18.19.080</v>
          </cell>
          <cell r="C179" t="str">
            <v>Cabo de cobre (1 condutor), têmpera mole, encordoamento classe 2, isolamento de PVC - Flame Resistant - 70 C, 0,6 / 1 Kv, cobertura de PVC-ST 1, Foremax ou similar, S.M. - 35,0 mm², inclusive instalação em eletroduto.</v>
          </cell>
          <cell r="D179" t="str">
            <v>m</v>
          </cell>
          <cell r="F179">
            <v>4.91</v>
          </cell>
          <cell r="G179">
            <v>0</v>
          </cell>
        </row>
        <row r="180">
          <cell r="B180" t="str">
            <v>18.19.085</v>
          </cell>
          <cell r="C180" t="str">
            <v>Cabo de Cobre  com isolamento termoplástico para ligação dos postes, com 4,0 mm² - 28 A, inclusive instalação em eletroduto.</v>
          </cell>
          <cell r="D180" t="str">
            <v>m</v>
          </cell>
          <cell r="F180">
            <v>0.8</v>
          </cell>
          <cell r="G180">
            <v>0</v>
          </cell>
        </row>
        <row r="182">
          <cell r="B182" t="str">
            <v>18.20</v>
          </cell>
        </row>
        <row r="183">
          <cell r="B183" t="str">
            <v>18.20.010</v>
          </cell>
          <cell r="C183" t="str">
            <v>Disjuntor monopolar termomagnético até 30 A, 220 V, Eletromar ou similar, inclusive instalação em quadro de distribuição.</v>
          </cell>
          <cell r="D183" t="str">
            <v>un</v>
          </cell>
          <cell r="F183">
            <v>6.01</v>
          </cell>
          <cell r="G183">
            <v>0</v>
          </cell>
        </row>
        <row r="184">
          <cell r="B184" t="str">
            <v>18.20.020</v>
          </cell>
          <cell r="C184" t="str">
            <v>Disjuntor monopolar termomagnético até 35 a 50A, 220 V, Eletromar ou similar, inclusive instalação em quadro de distribuição.</v>
          </cell>
          <cell r="D184" t="str">
            <v>un</v>
          </cell>
          <cell r="F184">
            <v>8.06</v>
          </cell>
          <cell r="G184">
            <v>0</v>
          </cell>
        </row>
        <row r="185">
          <cell r="B185" t="str">
            <v>18.20.030</v>
          </cell>
          <cell r="C185" t="str">
            <v>Disjuntor tripolar termomagnético até 50 A 380, 220 V, Eletromar ou similar, inclusive instalação em quadro de distribuição.</v>
          </cell>
          <cell r="D185" t="str">
            <v>un</v>
          </cell>
          <cell r="F185">
            <v>30.85</v>
          </cell>
          <cell r="G185">
            <v>0</v>
          </cell>
        </row>
        <row r="186">
          <cell r="B186" t="str">
            <v>18.20.040</v>
          </cell>
          <cell r="C186" t="str">
            <v>Disjuntor tripolar termomagnético até 60 a 100 A, 380 V, Eletromar ou similar, inclusive instalação em quadro de distribuição.</v>
          </cell>
          <cell r="D186" t="str">
            <v>un</v>
          </cell>
          <cell r="F186">
            <v>45.39</v>
          </cell>
          <cell r="G186">
            <v>0</v>
          </cell>
        </row>
        <row r="187">
          <cell r="B187" t="str">
            <v>18.20.050</v>
          </cell>
          <cell r="C187" t="str">
            <v>Disjuntor tripolar termomagnético até 120 a 150 A, 380 V, Eletromar ou similar, inclusive instalação em quadro de distribuição.</v>
          </cell>
          <cell r="D187" t="str">
            <v>un</v>
          </cell>
          <cell r="F187">
            <v>115.39</v>
          </cell>
          <cell r="G187">
            <v>0</v>
          </cell>
        </row>
        <row r="188">
          <cell r="B188" t="str">
            <v>18.20.055</v>
          </cell>
          <cell r="C188" t="str">
            <v>Fornecimento e colocação de disjuntor 15 A.</v>
          </cell>
          <cell r="D188" t="str">
            <v>un</v>
          </cell>
          <cell r="F188">
            <v>7.67</v>
          </cell>
        </row>
        <row r="189">
          <cell r="B189" t="str">
            <v>18.20.056</v>
          </cell>
          <cell r="C189" t="str">
            <v>Fornecimento e colocação de disjuntor 50 A.</v>
          </cell>
          <cell r="D189" t="str">
            <v>un</v>
          </cell>
          <cell r="F189">
            <v>10.27</v>
          </cell>
        </row>
        <row r="190">
          <cell r="B190" t="str">
            <v>18.20.057</v>
          </cell>
          <cell r="C190" t="str">
            <v>Fornecimento e colocação de disjuntor tripolar 150 A (quadro de medição).</v>
          </cell>
          <cell r="D190" t="str">
            <v>un</v>
          </cell>
          <cell r="F190">
            <v>149.04</v>
          </cell>
        </row>
        <row r="192">
          <cell r="B192" t="str">
            <v>18.21</v>
          </cell>
        </row>
        <row r="193">
          <cell r="B193" t="str">
            <v>18.21.010</v>
          </cell>
          <cell r="C193" t="str">
            <v xml:space="preserve">Quadro de distribuição metálico de embutir, com barramento de neutro tipo com 600, eletromar ou similar, para até 6 circuitos momopolares, com sobretampa articulada provida de visor transparente, inclusive instalação. </v>
          </cell>
          <cell r="D193" t="str">
            <v>un</v>
          </cell>
          <cell r="F193">
            <v>49.2</v>
          </cell>
          <cell r="G193">
            <v>0</v>
          </cell>
        </row>
        <row r="194">
          <cell r="B194" t="str">
            <v>18.21.020</v>
          </cell>
          <cell r="C194" t="str">
            <v xml:space="preserve">Quadro de distribuição metálico de embutir, com barramento de neutro tipo com 600, eletromar ou similar, para até 8 circuitos momopolares, com sobretampa articulada provida de visor transparente, inclusive instalação. </v>
          </cell>
          <cell r="D194" t="str">
            <v>un</v>
          </cell>
          <cell r="F194">
            <v>52.3</v>
          </cell>
          <cell r="G194">
            <v>0</v>
          </cell>
        </row>
        <row r="196">
          <cell r="B196" t="str">
            <v>18.21.150</v>
          </cell>
          <cell r="C196" t="str">
            <v xml:space="preserve">Quadro de distribuição metálico de embutir, com barramento, chave geral e placa neutro ref. QDETN-12, Cemar ou similar, para até 12 circuitos momopolares, com porta, inclusive instalação. </v>
          </cell>
          <cell r="D196" t="str">
            <v>un</v>
          </cell>
          <cell r="F196">
            <v>50.64</v>
          </cell>
          <cell r="G196">
            <v>0</v>
          </cell>
        </row>
        <row r="197">
          <cell r="B197" t="str">
            <v>18.21.030</v>
          </cell>
          <cell r="C197" t="str">
            <v xml:space="preserve">Quadro de distribuição metálico de embutir, com barramento, chave geral e placa neutro tipo PQR 15 C, eletromar ou similar, para até 15 circuitos momopolares, com porta e trinco, inclusive instalação. </v>
          </cell>
          <cell r="D197" t="str">
            <v>un</v>
          </cell>
          <cell r="F197">
            <v>163.95</v>
          </cell>
          <cell r="G197">
            <v>0</v>
          </cell>
        </row>
        <row r="198">
          <cell r="B198" t="str">
            <v>18.21.035</v>
          </cell>
          <cell r="C198" t="str">
            <v xml:space="preserve">Quadro de distribuição metálico de embutir, com barramento, chave geral e placa neutro tipo PQR 18 CA, eletromar ou similar, para até 18 circuitos momopolares, com porta e trinco, inclusive instalação. </v>
          </cell>
          <cell r="D198" t="str">
            <v>un</v>
          </cell>
          <cell r="F198">
            <v>213.95</v>
          </cell>
          <cell r="G198">
            <v>0</v>
          </cell>
        </row>
        <row r="199">
          <cell r="B199" t="str">
            <v>18.21.170</v>
          </cell>
          <cell r="C199" t="str">
            <v xml:space="preserve">Quadro de distribuição metálico de embutir, com barramento, chave geral e placa neutro ref. QDETN-32 Cemar ou similar, para 32 , circuitos momopolares, com porta e trinco, inclusive instalação. </v>
          </cell>
          <cell r="D199" t="str">
            <v>un</v>
          </cell>
          <cell r="F199">
            <v>104.28</v>
          </cell>
          <cell r="G199">
            <v>0</v>
          </cell>
        </row>
        <row r="200">
          <cell r="B200" t="str">
            <v>18.21.045</v>
          </cell>
          <cell r="C200" t="str">
            <v>Luminária tipo globo leitoso completa.</v>
          </cell>
          <cell r="D200" t="str">
            <v>un</v>
          </cell>
          <cell r="F200">
            <v>24.83</v>
          </cell>
        </row>
        <row r="201">
          <cell r="B201" t="str">
            <v>18.21.050</v>
          </cell>
          <cell r="C201" t="str">
            <v xml:space="preserve">Quadro de distribuição metálico de embutir, com barramento, chave geral e placa neutro tipo PQR 30 CA, eletromar ou similar, para 30 , circuitos momopolares, com porta e trinco, inclusive instalação. </v>
          </cell>
          <cell r="D201" t="str">
            <v>un</v>
          </cell>
          <cell r="F201">
            <v>258.60000000000002</v>
          </cell>
          <cell r="G201">
            <v>0</v>
          </cell>
        </row>
        <row r="202">
          <cell r="B202" t="str">
            <v>18.21.060</v>
          </cell>
          <cell r="C202" t="str">
            <v xml:space="preserve">Quadro de distribuição metálico de embutir, sem barramento, tipo QCSP, Gomes ou similar, para até 3 circuitos momopolares, sem porta, inclusive instalação. </v>
          </cell>
          <cell r="D202" t="str">
            <v>un</v>
          </cell>
          <cell r="F202">
            <v>16.18</v>
          </cell>
          <cell r="G202">
            <v>0</v>
          </cell>
        </row>
        <row r="203">
          <cell r="B203" t="str">
            <v>18.21.070</v>
          </cell>
          <cell r="C203" t="str">
            <v xml:space="preserve">Quadro de distribuição metálico de embutir, sem barramento, tipo QCCP, Gomes ou similar, para até 3 circuitos momopolares, com porta, inclusive instalação. </v>
          </cell>
          <cell r="D203" t="str">
            <v>un</v>
          </cell>
          <cell r="F203">
            <v>16.78</v>
          </cell>
          <cell r="G203">
            <v>0</v>
          </cell>
        </row>
        <row r="204">
          <cell r="B204" t="str">
            <v>18.21.080</v>
          </cell>
          <cell r="C204" t="str">
            <v xml:space="preserve">Quadro de distribuição metálico de embutir, sem barramento, tipo QCCP, Gomes ou similar, para até 6 circuitos momopolares, com porta, inclusive instalação. </v>
          </cell>
          <cell r="D204" t="str">
            <v>un</v>
          </cell>
          <cell r="F204">
            <v>19.13</v>
          </cell>
          <cell r="G204">
            <v>0</v>
          </cell>
        </row>
        <row r="205">
          <cell r="B205" t="str">
            <v>18.21.090</v>
          </cell>
          <cell r="C205" t="str">
            <v xml:space="preserve">Quadro de distribuição metálico de embutir, sem barramento, tipo QCCP, Gomes ou similar, para até 12 circuitos momopolares, com porta, inclusive instalação. </v>
          </cell>
          <cell r="D205" t="str">
            <v>un</v>
          </cell>
          <cell r="F205">
            <v>24.78</v>
          </cell>
          <cell r="G205">
            <v>0</v>
          </cell>
        </row>
        <row r="206">
          <cell r="B206" t="str">
            <v>18.21.100</v>
          </cell>
          <cell r="C206" t="str">
            <v xml:space="preserve">Quadro de distribuição metálico de embutir, sem barramento, tipo QCCP, Gomes ou similar, para até 18 circuitos momopolares, com porta, inclusive instalação. </v>
          </cell>
          <cell r="D206" t="str">
            <v>un</v>
          </cell>
          <cell r="F206">
            <v>44.17</v>
          </cell>
          <cell r="G206">
            <v>0</v>
          </cell>
        </row>
        <row r="208">
          <cell r="B208" t="str">
            <v>18.22</v>
          </cell>
        </row>
        <row r="209">
          <cell r="B209" t="str">
            <v>18.22.005</v>
          </cell>
          <cell r="C209" t="str">
            <v>Fornecimento e instalação de módulo de  distribuição com barramento para 300 A.</v>
          </cell>
          <cell r="D209" t="str">
            <v>un</v>
          </cell>
          <cell r="F209">
            <v>1747.73</v>
          </cell>
        </row>
        <row r="210">
          <cell r="B210" t="str">
            <v>18.22.010</v>
          </cell>
          <cell r="C210" t="str">
            <v>Ponto de luz em teto ou parede, incluindo caixa 4 x 4 pol. Tigreflex ou similar, tubulação PVC rígido e fiação, até o quadro de distribuição.</v>
          </cell>
          <cell r="D210" t="str">
            <v>pt</v>
          </cell>
          <cell r="F210">
            <v>18.059999999999999</v>
          </cell>
          <cell r="G210">
            <v>0</v>
          </cell>
        </row>
        <row r="211">
          <cell r="B211" t="str">
            <v>18.22.015</v>
          </cell>
          <cell r="C211" t="str">
            <v>Recuperação do quadro de medição existente (substação área)</v>
          </cell>
          <cell r="D211" t="str">
            <v>un</v>
          </cell>
          <cell r="F211">
            <v>251.95</v>
          </cell>
        </row>
        <row r="212">
          <cell r="B212" t="str">
            <v>18.22.016</v>
          </cell>
          <cell r="C212" t="str">
            <v>Fornecimento e colocação de cabo 50 mm² (substação ao módulo de distribuição)</v>
          </cell>
          <cell r="D212" t="str">
            <v>m</v>
          </cell>
          <cell r="F212">
            <v>9.75</v>
          </cell>
        </row>
        <row r="213">
          <cell r="B213" t="str">
            <v>18.22.020</v>
          </cell>
          <cell r="C213" t="str">
            <v>Ponto de interruptor de uma secção, Pial ou similar, inclusive tubulação PVC rígido, fiação, caixa 4 x 2 pol., Tigreflex ou similar placa e demais acessórios, até o ponto de luz.</v>
          </cell>
          <cell r="D213" t="str">
            <v>pt</v>
          </cell>
          <cell r="F213">
            <v>16.62</v>
          </cell>
          <cell r="G213">
            <v>0</v>
          </cell>
        </row>
        <row r="214">
          <cell r="B214" t="str">
            <v>18.22.030</v>
          </cell>
          <cell r="C214" t="str">
            <v>Ponto de interruptor de 2 secções, Pial ou similar, inclusive tubulação PVC rígido, fiação, caixa 4 x 2 pol., Tigreflex ou similar, placa e demais acessórios, até o ponto de luz.</v>
          </cell>
          <cell r="D214" t="str">
            <v>pt</v>
          </cell>
          <cell r="F214">
            <v>24.04</v>
          </cell>
          <cell r="G214">
            <v>0</v>
          </cell>
        </row>
        <row r="215">
          <cell r="B215" t="str">
            <v>18.22.040</v>
          </cell>
          <cell r="C215" t="str">
            <v>Ponto de interruptor de 3 secções, Pial ou similar, inclusive tubulação PVC rígido, fiação, caixa 4 x 2 pol., Tigreflex ou similar, placa e demais acessórios, até o ponto de luz.</v>
          </cell>
          <cell r="D215" t="str">
            <v>pt</v>
          </cell>
          <cell r="F215">
            <v>29.36</v>
          </cell>
          <cell r="G215">
            <v>0</v>
          </cell>
        </row>
        <row r="216">
          <cell r="B216" t="str">
            <v>18.22.050</v>
          </cell>
          <cell r="C216" t="str">
            <v>Ponto de interruptor Three-Way, Pial ou similar, inclusive tubulação PVC rígido, fiação, caixa 4 x 2 pol., Tigreflex ou similar, placa e demais acessórios, até o ponto de luz.</v>
          </cell>
          <cell r="D216" t="str">
            <v>pt</v>
          </cell>
          <cell r="F216">
            <v>47.79</v>
          </cell>
          <cell r="G216">
            <v>0</v>
          </cell>
        </row>
        <row r="217">
          <cell r="B217" t="str">
            <v>18.22.060</v>
          </cell>
          <cell r="C217" t="str">
            <v>Ponto de tomada universal (2P+1 T), Pial ou similar, inclusive tubulação PVC rígido, fiação, caixa 4 x 2 pol., Tigreflex ou similar, placa e demais acessórios, até o ponto de luz ou quadro de distribuição.</v>
          </cell>
          <cell r="D217" t="str">
            <v>pt</v>
          </cell>
          <cell r="F217">
            <v>29.94</v>
          </cell>
          <cell r="G217">
            <v>0</v>
          </cell>
        </row>
        <row r="218">
          <cell r="B218" t="str">
            <v>18.22.070</v>
          </cell>
          <cell r="C218" t="str">
            <v>Ponto de tomada universal (2P+1 T), Pial ou similar para 2000 W, inclusive tubulação PVC rígido, fiação, caixa 4 x 2 pol., Tigreflex ou similar, placa e demais acessórios, até o ponto de luz ou quadro de distribuição.</v>
          </cell>
          <cell r="D218" t="str">
            <v>pt</v>
          </cell>
          <cell r="F218">
            <v>44.67</v>
          </cell>
          <cell r="G218">
            <v>0</v>
          </cell>
        </row>
        <row r="219">
          <cell r="B219" t="str">
            <v>18.22.080</v>
          </cell>
          <cell r="C219" t="str">
            <v>Ponto de tomada para ar-condicionado com conjunto tipo Arstop ou similar, em caixa Tigreflex ou similar 4 x 4 pol., com placa, tomada tripolar para pino chato e disjuntor termomagnético de 25 A, inclusive tubulação de PVC rígido, fiação, aterramento e dem</v>
          </cell>
          <cell r="D219" t="str">
            <v>pt</v>
          </cell>
          <cell r="F219">
            <v>56.86</v>
          </cell>
          <cell r="G219">
            <v>0</v>
          </cell>
        </row>
        <row r="220">
          <cell r="B220" t="str">
            <v>18.22.085</v>
          </cell>
          <cell r="C220" t="str">
            <v xml:space="preserve">Ponto de tomada para ar-condicionado </v>
          </cell>
          <cell r="D220" t="str">
            <v>pt</v>
          </cell>
          <cell r="F220">
            <v>67.260000000000005</v>
          </cell>
        </row>
        <row r="221">
          <cell r="B221" t="str">
            <v>18.22.090</v>
          </cell>
          <cell r="C221" t="str">
            <v>Ponto de tomada para telefone, Pial ou similar, em caixa Tigreflex ou similar 4 x 2 pol., inclusive placa, tubulação de PVC rígido, fiação, caixas de passagem e demais acessórios, até a caixa de distribuição do pavimento.</v>
          </cell>
          <cell r="D221" t="str">
            <v>pt</v>
          </cell>
          <cell r="F221">
            <v>30.89</v>
          </cell>
          <cell r="G221">
            <v>0</v>
          </cell>
        </row>
        <row r="222">
          <cell r="B222" t="str">
            <v>18.22.091</v>
          </cell>
          <cell r="C222" t="str">
            <v>Instalação elétrica</v>
          </cell>
          <cell r="D222" t="str">
            <v>vb</v>
          </cell>
          <cell r="F222">
            <v>232.9</v>
          </cell>
          <cell r="G222">
            <v>0</v>
          </cell>
        </row>
        <row r="223">
          <cell r="B223" t="str">
            <v>18.22.095</v>
          </cell>
          <cell r="C223" t="str">
            <v>Ponto de tomada 220 V convencional.</v>
          </cell>
          <cell r="D223" t="str">
            <v>pt</v>
          </cell>
          <cell r="F223">
            <v>38.92</v>
          </cell>
        </row>
        <row r="224">
          <cell r="B224" t="str">
            <v>18.22.096</v>
          </cell>
          <cell r="C224" t="str">
            <v>Ramal de alimentação para ponto de telefone.</v>
          </cell>
          <cell r="D224" t="str">
            <v>vb</v>
          </cell>
          <cell r="F224">
            <v>413.4</v>
          </cell>
        </row>
        <row r="225">
          <cell r="B225" t="str">
            <v>18.22.100</v>
          </cell>
          <cell r="C225" t="str">
            <v>Ponto de campainha, inclusive caixa, cigarra, botão, espelho, tubulação PVC rígido, fiação e demais acessórios, até quadro de sinalização instalado no posto de enfermagem.</v>
          </cell>
          <cell r="D225" t="str">
            <v>pt</v>
          </cell>
          <cell r="F225">
            <v>44.69</v>
          </cell>
          <cell r="G225">
            <v>0</v>
          </cell>
        </row>
        <row r="226">
          <cell r="B226" t="str">
            <v>18.22.110</v>
          </cell>
          <cell r="C226" t="str">
            <v>Ponto para computador</v>
          </cell>
          <cell r="D226" t="str">
            <v>pt</v>
          </cell>
          <cell r="F226">
            <v>51.5</v>
          </cell>
        </row>
        <row r="228">
          <cell r="B228" t="str">
            <v>18.24</v>
          </cell>
        </row>
        <row r="229">
          <cell r="B229" t="str">
            <v>18.24.005</v>
          </cell>
          <cell r="C229" t="str">
            <v>Luminária tipo sobrepor aberta para 02 lâmpads fluorescente 40 W (calha trapezoidal) completa.</v>
          </cell>
          <cell r="D229" t="str">
            <v>un</v>
          </cell>
          <cell r="F229">
            <v>45.84</v>
          </cell>
        </row>
        <row r="230">
          <cell r="B230" t="str">
            <v>18.24.010</v>
          </cell>
          <cell r="C230" t="str">
            <v>Caixa de passagem subterrânea com dimensões internas 0,40 x 0,40 m, altura 0,60 m, sobre camada de brita com 0,10 m de espessura, pararedes em alvenaria e laje de tampa em concreto armado, inclusive escavaçào, remoção e reaterro.</v>
          </cell>
          <cell r="D230" t="str">
            <v>un</v>
          </cell>
          <cell r="F230">
            <v>19.91</v>
          </cell>
          <cell r="G230">
            <v>0</v>
          </cell>
        </row>
        <row r="231">
          <cell r="B231" t="str">
            <v>18.24.020</v>
          </cell>
          <cell r="C231" t="str">
            <v>Caixa de passagem subterrânea para entrada de rede telefônica, tipo R1 (até 35 pontos), com dimensões internas 0,60 x 0,35 m, altura 0,50 m, paredes em alvenaria, e laje de tampa em concreto armado, inclusive escavação, remoção e reaterro.</v>
          </cell>
          <cell r="D231" t="str">
            <v>un</v>
          </cell>
          <cell r="F231">
            <v>21.87</v>
          </cell>
          <cell r="G231">
            <v>0</v>
          </cell>
        </row>
        <row r="232">
          <cell r="B232" t="str">
            <v>18.24.030</v>
          </cell>
          <cell r="C232" t="str">
            <v>Caixa para ar condicionado</v>
          </cell>
          <cell r="D232" t="str">
            <v>un</v>
          </cell>
          <cell r="F232">
            <v>23.82</v>
          </cell>
        </row>
        <row r="234">
          <cell r="B234" t="str">
            <v>18.25</v>
          </cell>
        </row>
        <row r="235">
          <cell r="B235" t="str">
            <v>18.25.005</v>
          </cell>
          <cell r="C235" t="str">
            <v>Inatalação elétrica.</v>
          </cell>
          <cell r="D235" t="str">
            <v>vb</v>
          </cell>
          <cell r="F235">
            <v>91.2</v>
          </cell>
          <cell r="G235">
            <v>0</v>
          </cell>
        </row>
        <row r="236">
          <cell r="B236" t="str">
            <v>18.25.010</v>
          </cell>
          <cell r="C236" t="str">
            <v>Fornecimento e assentamento de luminária.</v>
          </cell>
          <cell r="D236" t="str">
            <v>un</v>
          </cell>
          <cell r="F236">
            <v>570</v>
          </cell>
          <cell r="G236">
            <v>0</v>
          </cell>
        </row>
        <row r="237">
          <cell r="B237" t="str">
            <v>18.25.020</v>
          </cell>
          <cell r="C237" t="str">
            <v>Luminária tipo sobrepor, aberta, para 2 lâmpadas fluorescente de 20 W, ref. TMS-500 Philips ou similar, inclusive reator alto fator de potência lâmpadas, demais acessórios e instalação.</v>
          </cell>
          <cell r="D237" t="str">
            <v>cj</v>
          </cell>
          <cell r="F237">
            <v>41.36</v>
          </cell>
          <cell r="G237">
            <v>0</v>
          </cell>
        </row>
        <row r="238">
          <cell r="B238" t="str">
            <v>18.25.030</v>
          </cell>
          <cell r="C238" t="str">
            <v>Luminária tipo sobrepor, aberta, para 1 lâmpada fluorescente de 40 W, ref. TMS-500 Philips ou similar, inclusive reator alto fator de potência lâmpadas, demais acessórios e instalação.</v>
          </cell>
          <cell r="D238" t="str">
            <v>cj</v>
          </cell>
          <cell r="F238">
            <v>35.770000000000003</v>
          </cell>
          <cell r="G238">
            <v>0</v>
          </cell>
        </row>
        <row r="239">
          <cell r="B239" t="str">
            <v>18.25.031</v>
          </cell>
          <cell r="C239" t="str">
            <v>Fechadura</v>
          </cell>
          <cell r="D239" t="str">
            <v>un</v>
          </cell>
          <cell r="F239">
            <v>39.9</v>
          </cell>
          <cell r="G239">
            <v>0</v>
          </cell>
        </row>
        <row r="240">
          <cell r="B240" t="str">
            <v>18.25.040</v>
          </cell>
          <cell r="C240" t="str">
            <v>Luminária tipo sobrepor, aberta, para 2 lâmpadas fluorescente de 32 W, ref. TMS-500 Philips ou similar, inclusive reator alto fator de potência lâmpadas, demais acessórios e instalação.</v>
          </cell>
          <cell r="D240" t="str">
            <v>cj</v>
          </cell>
          <cell r="F240">
            <v>51.13</v>
          </cell>
          <cell r="G240">
            <v>0</v>
          </cell>
        </row>
        <row r="241">
          <cell r="B241" t="str">
            <v>18.25.041</v>
          </cell>
          <cell r="C241" t="str">
            <v>Fornecimento e colocação de lâmpada fluorescente de 40 W.</v>
          </cell>
          <cell r="D241" t="str">
            <v>un</v>
          </cell>
          <cell r="F241">
            <v>5.8</v>
          </cell>
          <cell r="G241">
            <v>0</v>
          </cell>
        </row>
        <row r="242">
          <cell r="B242" t="str">
            <v>18.25.042</v>
          </cell>
          <cell r="C242" t="str">
            <v>Fornecimento e colocação de reator de 40 W.</v>
          </cell>
          <cell r="D242" t="str">
            <v>un</v>
          </cell>
          <cell r="F242">
            <v>8.5</v>
          </cell>
          <cell r="G242">
            <v>0</v>
          </cell>
        </row>
        <row r="243">
          <cell r="B243" t="str">
            <v>18.25.043</v>
          </cell>
          <cell r="C243" t="str">
            <v>Fornecimento e colocação de térmico com base.</v>
          </cell>
          <cell r="D243" t="str">
            <v>un</v>
          </cell>
          <cell r="F243">
            <v>1</v>
          </cell>
          <cell r="G243">
            <v>0</v>
          </cell>
        </row>
        <row r="244">
          <cell r="B244" t="str">
            <v>18.25.050</v>
          </cell>
          <cell r="C244" t="str">
            <v>Luminária tipo sobrepor, aberta, para 1 lâmpada fluorescente de 20 W, ref. 211-R A. B. Leão ou similar, inclusive reator alto fator de potência lâmpada, demais acessórios e instalação.</v>
          </cell>
          <cell r="D244" t="str">
            <v>cj</v>
          </cell>
          <cell r="F244">
            <v>22.57</v>
          </cell>
          <cell r="G244">
            <v>0</v>
          </cell>
        </row>
        <row r="245">
          <cell r="B245" t="str">
            <v>18.25.060</v>
          </cell>
          <cell r="C245" t="str">
            <v>Luminária tipo sobrepor, aberta, para 2 lâmpadas fluorescente de 20 W, ref. 211-R A. B. Leão ou similar, inclusive reator alto fator de potência lâmpada, demais acessórios e instalação.</v>
          </cell>
          <cell r="D245" t="str">
            <v>cj</v>
          </cell>
          <cell r="F245">
            <v>33.26</v>
          </cell>
          <cell r="G245">
            <v>0</v>
          </cell>
        </row>
        <row r="246">
          <cell r="B246" t="str">
            <v>18.25.070</v>
          </cell>
          <cell r="C246" t="str">
            <v>Luminária tipo sobrepor, aberta, para 1 lâmpada fluorescente de 40 W, ref. 211-R A. B. Leão ou similar, inclusive reator alto fator de potência lâmpada, demais acessórios e instalação.</v>
          </cell>
          <cell r="D246" t="str">
            <v>cj</v>
          </cell>
          <cell r="F246">
            <v>23.67</v>
          </cell>
          <cell r="G246">
            <v>0</v>
          </cell>
        </row>
        <row r="247">
          <cell r="B247" t="str">
            <v>18.25.071</v>
          </cell>
          <cell r="C247" t="str">
            <v>Fornecimento e colocação de lâmpada vapor de mercúrio 250 W.</v>
          </cell>
          <cell r="D247" t="str">
            <v>un</v>
          </cell>
          <cell r="F247">
            <v>16.54</v>
          </cell>
        </row>
        <row r="248">
          <cell r="B248" t="str">
            <v>18.25.080</v>
          </cell>
          <cell r="C248" t="str">
            <v>Luminária tipo sobrepor, aberta, para 2 lâmpadas fluorescente de 40 W, ref. 211-R A. B. Leão ou similar, inclusive reator alto fator de potência lâmpada, demais acessórios e instalação.</v>
          </cell>
          <cell r="D248" t="str">
            <v>cj</v>
          </cell>
          <cell r="F248">
            <v>35.26</v>
          </cell>
          <cell r="G248">
            <v>0</v>
          </cell>
        </row>
        <row r="249">
          <cell r="B249" t="str">
            <v>18.25.082</v>
          </cell>
          <cell r="C249" t="str">
            <v>Conjunto de reator 220 v / 60 HI - 2.000 W</v>
          </cell>
          <cell r="D249" t="str">
            <v>un</v>
          </cell>
        </row>
        <row r="250">
          <cell r="B250" t="str">
            <v>18.25.090</v>
          </cell>
          <cell r="C250" t="str">
            <v>Luminária tipo Drops em globo de vidro leitoso, ref. 515 A.B Leão, ou similar, completa, inclusive lâmpada e instalação.</v>
          </cell>
          <cell r="D250" t="str">
            <v>cj</v>
          </cell>
          <cell r="F250">
            <v>21.26</v>
          </cell>
          <cell r="G250">
            <v>0</v>
          </cell>
        </row>
        <row r="251">
          <cell r="B251" t="str">
            <v>18.25.095</v>
          </cell>
          <cell r="C251" t="str">
            <v>Lâmpada incandescende de 100 W</v>
          </cell>
          <cell r="D251" t="str">
            <v>un</v>
          </cell>
          <cell r="F251">
            <v>1.37</v>
          </cell>
          <cell r="G251">
            <v>0</v>
          </cell>
        </row>
        <row r="252">
          <cell r="B252" t="str">
            <v>18.25.100</v>
          </cell>
          <cell r="C252" t="str">
            <v>Luminária tipo Bedd (Prato), ref. 805 A.B. Leão ou similar, com pendente e suporte, inclusive lâmpada e instalação.</v>
          </cell>
          <cell r="D252" t="str">
            <v>cj</v>
          </cell>
          <cell r="F252">
            <v>30.6</v>
          </cell>
          <cell r="G252">
            <v>0</v>
          </cell>
        </row>
        <row r="253">
          <cell r="B253" t="str">
            <v>18.25.110</v>
          </cell>
          <cell r="C253" t="str">
            <v>Luminária tipo arandela, ref. 403 A.B.Leão ou similar, completa, inclusive lâmpada e instalação.</v>
          </cell>
          <cell r="D253" t="str">
            <v>cj</v>
          </cell>
          <cell r="F253">
            <v>23.41</v>
          </cell>
          <cell r="G253">
            <v>0</v>
          </cell>
        </row>
        <row r="254">
          <cell r="B254" t="str">
            <v>18.25.111</v>
          </cell>
          <cell r="C254" t="str">
            <v>Lâmpada fluorescente universal de 20 W, Phillips ou Osram, inclusive instalação.</v>
          </cell>
          <cell r="D254" t="str">
            <v>un</v>
          </cell>
          <cell r="F254">
            <v>5.5</v>
          </cell>
          <cell r="G254">
            <v>0</v>
          </cell>
        </row>
        <row r="255">
          <cell r="B255" t="str">
            <v>18.25.115</v>
          </cell>
          <cell r="C255" t="str">
            <v>Lâmpada de 40 W.</v>
          </cell>
          <cell r="D255" t="str">
            <v>un</v>
          </cell>
          <cell r="F255">
            <v>5.51</v>
          </cell>
          <cell r="G255">
            <v>0</v>
          </cell>
        </row>
        <row r="256">
          <cell r="B256" t="str">
            <v>18.25.116</v>
          </cell>
          <cell r="C256" t="str">
            <v>Reator</v>
          </cell>
          <cell r="D256" t="str">
            <v>un</v>
          </cell>
          <cell r="F256">
            <v>8.07</v>
          </cell>
          <cell r="G256">
            <v>0</v>
          </cell>
        </row>
        <row r="257">
          <cell r="B257" t="str">
            <v>18.25.117</v>
          </cell>
          <cell r="C257" t="str">
            <v>Reator com lâmpada a vapor de mercúrio.</v>
          </cell>
          <cell r="D257" t="str">
            <v>un</v>
          </cell>
          <cell r="F257">
            <v>54.54</v>
          </cell>
          <cell r="G257">
            <v>0</v>
          </cell>
        </row>
        <row r="258">
          <cell r="B258" t="str">
            <v>18.25.118</v>
          </cell>
          <cell r="C258" t="str">
            <v>Reator para lâmpada fluorescente de 40 W, Phillips ou Osram, inclusive instalação.</v>
          </cell>
          <cell r="D258" t="str">
            <v>un</v>
          </cell>
          <cell r="G258">
            <v>0</v>
          </cell>
        </row>
        <row r="259">
          <cell r="B259" t="str">
            <v>18.25.117</v>
          </cell>
          <cell r="C259" t="str">
            <v>Reator exter.408/E AB Leào ou similar, completo com lâmpada a vapor de mercúrio de 250 m, reator de potência instalações e acessórios correspondentes</v>
          </cell>
          <cell r="D259" t="str">
            <v>un</v>
          </cell>
          <cell r="F259">
            <v>62.18</v>
          </cell>
        </row>
        <row r="260">
          <cell r="B260" t="str">
            <v>18.25.119</v>
          </cell>
          <cell r="C260" t="str">
            <v>Luminária tipo tartaruga.</v>
          </cell>
          <cell r="D260" t="str">
            <v>cj</v>
          </cell>
        </row>
        <row r="261">
          <cell r="B261" t="str">
            <v>18.25.120</v>
          </cell>
          <cell r="C261" t="str">
            <v>Luminária de jardim.</v>
          </cell>
          <cell r="D261" t="str">
            <v>cj</v>
          </cell>
          <cell r="F261">
            <v>75</v>
          </cell>
        </row>
        <row r="262">
          <cell r="B262" t="str">
            <v>18.25.130</v>
          </cell>
          <cell r="C262" t="str">
            <v>Luminária tipo Stop, ref. 401 - P A.B. Leão ou similar, completa, inclusive lâmpada e instalção.</v>
          </cell>
          <cell r="D262" t="str">
            <v>cj</v>
          </cell>
          <cell r="F262">
            <v>11.54</v>
          </cell>
          <cell r="G262">
            <v>0</v>
          </cell>
        </row>
        <row r="263">
          <cell r="B263" t="str">
            <v>18.25.140</v>
          </cell>
          <cell r="C263" t="str">
            <v xml:space="preserve">Refletor externo ref. 408 / E A.B. Leão ou similar, completo,  inclusive lâmpada e instalação. </v>
          </cell>
          <cell r="D263" t="str">
            <v>cj</v>
          </cell>
          <cell r="F263">
            <v>30.6</v>
          </cell>
          <cell r="G263">
            <v>0</v>
          </cell>
        </row>
        <row r="264">
          <cell r="B264" t="str">
            <v>18.25.145</v>
          </cell>
          <cell r="C264" t="str">
            <v>Fornecimento e colocação de refletor externo DN 30, inclusive ponto de luz.</v>
          </cell>
          <cell r="D264" t="str">
            <v>cj</v>
          </cell>
          <cell r="F264">
            <v>96.24</v>
          </cell>
        </row>
        <row r="265">
          <cell r="B265" t="str">
            <v>18.25.170</v>
          </cell>
          <cell r="C265" t="str">
            <v>Luminária para lâmpada a vapor de mercúrio de 125 W, ref. ABL 50 / F A.B. Leão ou similar, completa, inclusive branco, lâmpada, reator alto de potência e instalação.</v>
          </cell>
          <cell r="D265" t="str">
            <v>cj</v>
          </cell>
          <cell r="F265">
            <v>109.45</v>
          </cell>
          <cell r="G265">
            <v>0</v>
          </cell>
        </row>
        <row r="266">
          <cell r="B266" t="str">
            <v>18.25.180</v>
          </cell>
          <cell r="C266" t="str">
            <v>Luminária para lâmpada a vapor de mercúrio de 250 W, ref. ABL 50 / F A.B. Leão ou similar, completa, inclusive braço, lâmpada, reator alto fator de potência e instalação.</v>
          </cell>
          <cell r="D266" t="str">
            <v>cj</v>
          </cell>
          <cell r="F266">
            <v>202.97</v>
          </cell>
          <cell r="G266">
            <v>0</v>
          </cell>
        </row>
        <row r="267">
          <cell r="B267" t="str">
            <v>18.25.183</v>
          </cell>
          <cell r="C267" t="str">
            <v>Galpão industrial simples</v>
          </cell>
          <cell r="D267" t="str">
            <v>vb</v>
          </cell>
          <cell r="F267">
            <v>1219.8</v>
          </cell>
          <cell r="G267">
            <v>0</v>
          </cell>
        </row>
        <row r="268">
          <cell r="B268" t="str">
            <v>18.25.184</v>
          </cell>
          <cell r="C268" t="str">
            <v>Escultura</v>
          </cell>
          <cell r="D268" t="str">
            <v>vb</v>
          </cell>
          <cell r="F268">
            <v>2089.9899999999998</v>
          </cell>
          <cell r="G268">
            <v>0</v>
          </cell>
        </row>
        <row r="269">
          <cell r="B269" t="str">
            <v>18.25.185</v>
          </cell>
          <cell r="C269" t="str">
            <v>Idenização de barraca de tábua.</v>
          </cell>
          <cell r="D269" t="str">
            <v>vb</v>
          </cell>
          <cell r="F269">
            <v>894.9</v>
          </cell>
          <cell r="G269">
            <v>0</v>
          </cell>
        </row>
        <row r="270">
          <cell r="B270" t="str">
            <v>18.25.186</v>
          </cell>
          <cell r="C270" t="str">
            <v xml:space="preserve">Idenização de barraca </v>
          </cell>
          <cell r="D270" t="str">
            <v>vb</v>
          </cell>
          <cell r="F270">
            <v>1281.3599999999999</v>
          </cell>
          <cell r="G270">
            <v>0</v>
          </cell>
        </row>
        <row r="271">
          <cell r="B271" t="str">
            <v>18.25.187</v>
          </cell>
          <cell r="C271" t="str">
            <v>Desapropriação de terreno e edificações.</v>
          </cell>
          <cell r="D271" t="str">
            <v>vb</v>
          </cell>
          <cell r="F271">
            <v>3251755</v>
          </cell>
          <cell r="G271">
            <v>0</v>
          </cell>
        </row>
        <row r="272">
          <cell r="B272" t="str">
            <v>18.25.188</v>
          </cell>
          <cell r="C272" t="str">
            <v>Grelha de ferro</v>
          </cell>
          <cell r="D272" t="str">
            <v>vb</v>
          </cell>
          <cell r="F272">
            <v>1432.27</v>
          </cell>
          <cell r="G272">
            <v>0</v>
          </cell>
        </row>
        <row r="273">
          <cell r="B273" t="str">
            <v>18.25.190</v>
          </cell>
          <cell r="C273" t="str">
            <v>Luminária para lâmpada a vapor de mercúrio de 125 W, ref. ABL 50 / A.B. Leão ou similar, completa, inclusive braço, lâmpada, reator alto fator de potência e instalação.</v>
          </cell>
          <cell r="D273" t="str">
            <v>cj</v>
          </cell>
          <cell r="F273">
            <v>99.95</v>
          </cell>
          <cell r="G273">
            <v>0</v>
          </cell>
        </row>
        <row r="274">
          <cell r="B274" t="str">
            <v>18.25.200</v>
          </cell>
          <cell r="C274" t="str">
            <v>Luminária para lâmpada a vapor de mercúrio de 250 W, ref. ABL 50 / A.B. Leão ou similar, completa, inclusive braço, lâmpada, reator alto fator de potência e instalação.</v>
          </cell>
          <cell r="D274" t="str">
            <v>cj</v>
          </cell>
          <cell r="F274">
            <v>113.35</v>
          </cell>
          <cell r="G274">
            <v>0</v>
          </cell>
        </row>
        <row r="275">
          <cell r="B275" t="str">
            <v>18.25.210</v>
          </cell>
          <cell r="C275" t="str">
            <v>Luminária para lâmpada a vapor de mercúrio de 400 W, ref. ABL 50 / 400 A.B. Leão ou similar, completa, inclusive braço, lâmpada, reator alto fator de potência e instalação.</v>
          </cell>
          <cell r="D275" t="str">
            <v>un</v>
          </cell>
          <cell r="F275">
            <v>176.95</v>
          </cell>
          <cell r="G275">
            <v>0</v>
          </cell>
        </row>
        <row r="276">
          <cell r="B276" t="str">
            <v>18.25.211</v>
          </cell>
          <cell r="C276" t="str">
            <v>Projetor com uma lâmpada de vapor metálico de 2.000 W</v>
          </cell>
          <cell r="D276" t="str">
            <v>un</v>
          </cell>
        </row>
        <row r="278">
          <cell r="B278" t="str">
            <v>18.26</v>
          </cell>
        </row>
        <row r="279">
          <cell r="B279" t="str">
            <v>18.26.010</v>
          </cell>
          <cell r="C279" t="str">
            <v>Assentamento de haste de aterramento de 5/8" x 2,40 m Copperweld ou similar, com conector paralelo e parafusos (inclusive o fornecimento do material).</v>
          </cell>
          <cell r="D279" t="str">
            <v>un</v>
          </cell>
          <cell r="F279">
            <v>19.190000000000001</v>
          </cell>
          <cell r="G279">
            <v>0</v>
          </cell>
        </row>
        <row r="280">
          <cell r="B280" t="str">
            <v>18.26.020</v>
          </cell>
          <cell r="C280" t="str">
            <v xml:space="preserve">Assentamento de bengala de PVC rígido de 3/4 pol., marca Tigre ou similar, inclusive rasgo em alvenaria e fornecimento do material. </v>
          </cell>
          <cell r="D280" t="str">
            <v>un</v>
          </cell>
          <cell r="F280">
            <v>10.37</v>
          </cell>
          <cell r="G280">
            <v>0</v>
          </cell>
        </row>
        <row r="281">
          <cell r="B281" t="str">
            <v>18.26.025</v>
          </cell>
          <cell r="C281" t="str">
            <v>Assentamento de bengala 1".</v>
          </cell>
          <cell r="D281" t="str">
            <v>un</v>
          </cell>
          <cell r="F281">
            <v>8.4600000000000009</v>
          </cell>
          <cell r="G281">
            <v>0</v>
          </cell>
        </row>
        <row r="282">
          <cell r="B282" t="str">
            <v>18.26.030</v>
          </cell>
          <cell r="C282" t="str">
            <v>Assentamento de chave de boia automática, 15 A, superior ou inferior marca lenz ou similar (inclusive o fornecimento do material).</v>
          </cell>
          <cell r="D282" t="str">
            <v>un</v>
          </cell>
          <cell r="F282">
            <v>16.21</v>
          </cell>
          <cell r="G282">
            <v>0</v>
          </cell>
        </row>
        <row r="283">
          <cell r="B283" t="str">
            <v>18.26.040</v>
          </cell>
          <cell r="C283" t="str">
            <v>Assentamento de chave reversora blindada 30 A, 500 V, Eletromar ou similar (inclusive o fornecimento do material).</v>
          </cell>
          <cell r="D283" t="str">
            <v>un</v>
          </cell>
          <cell r="F283">
            <v>53.26</v>
          </cell>
          <cell r="G283">
            <v>0</v>
          </cell>
        </row>
        <row r="284">
          <cell r="B284" t="str">
            <v>18.26.045</v>
          </cell>
          <cell r="C284" t="str">
            <v>Assentamento de chave reversora blindada 30 A, 250 V, Eletromar ou similar (inclusive o fornecimento do material).</v>
          </cell>
          <cell r="D284" t="str">
            <v>un</v>
          </cell>
          <cell r="F284">
            <v>49.58</v>
          </cell>
          <cell r="G284">
            <v>0</v>
          </cell>
        </row>
        <row r="285">
          <cell r="B285" t="str">
            <v>18.26.050</v>
          </cell>
          <cell r="C285" t="str">
            <v>Assentamento de chave magnético guarda-motor até 7,5 cv, Eletromar ou similar (inclusive fornecimento do material)</v>
          </cell>
          <cell r="D285" t="str">
            <v>un</v>
          </cell>
          <cell r="F285">
            <v>140.63</v>
          </cell>
          <cell r="G285">
            <v>0</v>
          </cell>
        </row>
        <row r="286">
          <cell r="B286" t="str">
            <v>18.26.060</v>
          </cell>
          <cell r="C286" t="str">
            <v>Assentamento de chave magnética de 2 x 30 A para comando de iluminação pública, acionada para rele foto-elétrico NA, 220 V, 60 HZ, tipo lux control modelo CIP - F / 70, (inclusive fornecimento do material).</v>
          </cell>
          <cell r="D286" t="str">
            <v>un</v>
          </cell>
          <cell r="F286">
            <v>198.6</v>
          </cell>
          <cell r="G286">
            <v>0</v>
          </cell>
        </row>
        <row r="287">
          <cell r="B287" t="str">
            <v>18.26.065</v>
          </cell>
          <cell r="C287" t="str">
            <v>Fornecimento e colocação de braçadeiras para fixação dos eletrodutos.</v>
          </cell>
          <cell r="D287" t="str">
            <v>un</v>
          </cell>
          <cell r="F287">
            <v>1.43</v>
          </cell>
        </row>
        <row r="288">
          <cell r="B288" t="str">
            <v>18.26.070</v>
          </cell>
          <cell r="C288" t="str">
            <v>Lixeira.</v>
          </cell>
          <cell r="D288" t="str">
            <v>un</v>
          </cell>
          <cell r="F288">
            <v>12.88</v>
          </cell>
        </row>
        <row r="289">
          <cell r="B289" t="str">
            <v>18.26.071</v>
          </cell>
          <cell r="C289" t="str">
            <v>Confecção de lixeira em fibra Gless</v>
          </cell>
          <cell r="D289" t="str">
            <v>un</v>
          </cell>
          <cell r="F289">
            <v>76.87</v>
          </cell>
        </row>
        <row r="290">
          <cell r="B290" t="str">
            <v>18.26.072</v>
          </cell>
          <cell r="C290" t="str">
            <v>Colocação de calha em PVC para proteção de instalação elétrica aparente.</v>
          </cell>
          <cell r="D290" t="str">
            <v>m</v>
          </cell>
          <cell r="F290">
            <v>1.29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6" Type="http://schemas.openxmlformats.org/officeDocument/2006/relationships/image" Target="../media/image6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6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6" Type="http://schemas.openxmlformats.org/officeDocument/2006/relationships/image" Target="../media/image6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Z94"/>
  <sheetViews>
    <sheetView view="pageBreakPreview" topLeftCell="A10" zoomScale="90" zoomScaleSheetLayoutView="90" workbookViewId="0">
      <pane ySplit="888" topLeftCell="A76" activePane="bottomLeft"/>
      <selection activeCell="A11" sqref="A11:XFD11"/>
      <selection pane="bottomLeft" activeCell="C41" sqref="C41"/>
    </sheetView>
  </sheetViews>
  <sheetFormatPr defaultColWidth="9.109375" defaultRowHeight="10.199999999999999" x14ac:dyDescent="0.2"/>
  <cols>
    <col min="1" max="1" width="6.109375" style="66" customWidth="1"/>
    <col min="2" max="2" width="10.33203125" style="66" customWidth="1"/>
    <col min="3" max="3" width="8.88671875" style="66" bestFit="1" customWidth="1"/>
    <col min="4" max="4" width="56.6640625" style="66" customWidth="1"/>
    <col min="5" max="5" width="3.44140625" style="66" bestFit="1" customWidth="1"/>
    <col min="6" max="11" width="10.6640625" style="66" customWidth="1"/>
    <col min="12" max="12" width="12.109375" style="79" customWidth="1"/>
    <col min="13" max="13" width="11.6640625" style="66" customWidth="1"/>
    <col min="14" max="14" width="13.109375" style="79" bestFit="1" customWidth="1"/>
    <col min="15" max="15" width="12.5546875" style="79" customWidth="1"/>
    <col min="16" max="16" width="12" style="66" customWidth="1"/>
    <col min="17" max="17" width="13.109375" style="79" customWidth="1"/>
    <col min="18" max="18" width="4.109375" style="66" customWidth="1"/>
    <col min="19" max="19" width="14.109375" style="66" customWidth="1"/>
    <col min="20" max="20" width="14" style="66" customWidth="1"/>
    <col min="21" max="21" width="11.44140625" style="66" customWidth="1"/>
    <col min="22" max="25" width="11.33203125" style="66" customWidth="1"/>
    <col min="26" max="16384" width="9.109375" style="66"/>
  </cols>
  <sheetData>
    <row r="1" spans="1:26" s="46" customFormat="1" ht="16.8" thickTop="1" thickBot="1" x14ac:dyDescent="0.35">
      <c r="A1" s="341" t="s">
        <v>25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3"/>
      <c r="M1" s="342"/>
      <c r="N1" s="342"/>
      <c r="O1" s="343"/>
      <c r="P1" s="342"/>
      <c r="Q1" s="344"/>
    </row>
    <row r="2" spans="1:26" s="46" customFormat="1" ht="16.8" thickTop="1" thickBot="1" x14ac:dyDescent="0.35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49"/>
      <c r="L2" s="250"/>
      <c r="M2" s="249"/>
      <c r="N2" s="250"/>
      <c r="O2" s="250"/>
      <c r="P2" s="249"/>
      <c r="Q2" s="250"/>
    </row>
    <row r="3" spans="1:26" s="46" customFormat="1" ht="16.2" thickTop="1" x14ac:dyDescent="0.3">
      <c r="A3" s="345" t="s">
        <v>42</v>
      </c>
      <c r="B3" s="346"/>
      <c r="C3" s="346"/>
      <c r="D3" s="346"/>
      <c r="E3" s="346"/>
      <c r="F3" s="346"/>
      <c r="G3" s="346"/>
      <c r="H3" s="346"/>
      <c r="I3" s="346"/>
      <c r="J3" s="347"/>
      <c r="K3" s="251"/>
      <c r="L3" s="117"/>
      <c r="N3" s="117"/>
      <c r="O3" s="117"/>
      <c r="Q3" s="117"/>
    </row>
    <row r="4" spans="1:26" s="46" customFormat="1" ht="16.2" thickBot="1" x14ac:dyDescent="0.35">
      <c r="A4" s="348" t="s">
        <v>0</v>
      </c>
      <c r="B4" s="349"/>
      <c r="C4" s="349"/>
      <c r="D4" s="349"/>
      <c r="E4" s="349"/>
      <c r="F4" s="349"/>
      <c r="G4" s="349"/>
      <c r="H4" s="349"/>
      <c r="I4" s="349"/>
      <c r="J4" s="350"/>
      <c r="K4" s="251"/>
      <c r="L4" s="117"/>
      <c r="N4" s="117"/>
      <c r="O4" s="117"/>
      <c r="Q4" s="117"/>
    </row>
    <row r="5" spans="1:26" ht="10.8" thickTop="1" x14ac:dyDescent="0.2">
      <c r="A5" s="41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152"/>
      <c r="M5" s="230"/>
      <c r="N5" s="231"/>
      <c r="O5" s="231"/>
      <c r="P5" s="230"/>
      <c r="Q5" s="231"/>
      <c r="S5" s="232" t="s">
        <v>101</v>
      </c>
      <c r="T5" s="232" t="s">
        <v>101</v>
      </c>
    </row>
    <row r="6" spans="1:26" s="115" customFormat="1" ht="12.75" customHeight="1" x14ac:dyDescent="0.25">
      <c r="A6" s="83" t="s">
        <v>173</v>
      </c>
      <c r="C6" s="154"/>
      <c r="D6" s="154"/>
      <c r="E6" s="154"/>
      <c r="F6" s="154"/>
      <c r="G6" s="154"/>
      <c r="H6" s="154"/>
      <c r="I6" s="154"/>
      <c r="J6" s="154"/>
      <c r="K6" s="154"/>
      <c r="L6" s="233"/>
      <c r="M6" s="154"/>
      <c r="N6" s="154"/>
      <c r="O6" s="233"/>
      <c r="P6" s="154"/>
      <c r="Q6" s="154"/>
      <c r="S6" s="232" t="s">
        <v>137</v>
      </c>
      <c r="T6" s="232" t="s">
        <v>138</v>
      </c>
      <c r="U6" s="66"/>
      <c r="V6" s="66"/>
      <c r="W6" s="66"/>
      <c r="X6" s="66"/>
      <c r="Y6" s="66"/>
      <c r="Z6" s="66"/>
    </row>
    <row r="7" spans="1:26" s="115" customFormat="1" ht="13.2" x14ac:dyDescent="0.25">
      <c r="A7" s="83" t="s">
        <v>174</v>
      </c>
      <c r="D7" s="114"/>
      <c r="E7" s="114"/>
      <c r="F7" s="114"/>
      <c r="G7" s="114"/>
      <c r="H7" s="114"/>
      <c r="I7" s="114"/>
      <c r="J7" s="114"/>
      <c r="K7" s="114"/>
      <c r="L7" s="149"/>
      <c r="M7" s="114"/>
      <c r="N7" s="116"/>
      <c r="O7" s="116"/>
      <c r="P7" s="114"/>
      <c r="Q7" s="116"/>
      <c r="S7" s="234">
        <v>0.26529999999999998</v>
      </c>
      <c r="T7" s="234">
        <v>0.20499999999999999</v>
      </c>
      <c r="U7" s="66"/>
      <c r="V7" s="66"/>
      <c r="W7" s="66"/>
      <c r="X7" s="66"/>
      <c r="Y7" s="66"/>
      <c r="Z7" s="66"/>
    </row>
    <row r="8" spans="1:26" s="115" customFormat="1" ht="13.2" x14ac:dyDescent="0.25">
      <c r="A8" s="83" t="s">
        <v>176</v>
      </c>
      <c r="D8" s="114"/>
      <c r="E8" s="114"/>
      <c r="F8" s="114"/>
      <c r="G8" s="114"/>
      <c r="H8" s="114"/>
      <c r="I8" s="114"/>
      <c r="J8" s="114"/>
      <c r="K8" s="114"/>
      <c r="L8" s="149"/>
      <c r="M8" s="114"/>
      <c r="N8" s="116"/>
      <c r="O8" s="116"/>
      <c r="P8" s="114"/>
      <c r="Q8" s="116"/>
      <c r="S8" s="66"/>
      <c r="T8" s="66"/>
      <c r="U8" s="66"/>
      <c r="V8" s="66"/>
      <c r="W8" s="66"/>
      <c r="X8" s="66"/>
      <c r="Y8" s="66"/>
      <c r="Z8" s="66"/>
    </row>
    <row r="9" spans="1:26" s="115" customFormat="1" ht="13.8" thickBot="1" x14ac:dyDescent="0.3">
      <c r="A9" s="84" t="s">
        <v>175</v>
      </c>
      <c r="D9" s="114"/>
      <c r="E9" s="114"/>
      <c r="F9" s="114"/>
      <c r="G9" s="114"/>
      <c r="H9" s="114"/>
      <c r="I9" s="114"/>
      <c r="J9" s="114"/>
      <c r="K9" s="114"/>
      <c r="L9" s="149"/>
      <c r="M9" s="114"/>
      <c r="N9" s="116"/>
      <c r="O9" s="116"/>
      <c r="P9" s="114"/>
      <c r="Q9" s="116"/>
      <c r="S9" s="66"/>
      <c r="T9" s="66"/>
      <c r="U9" s="66"/>
      <c r="V9" s="66"/>
      <c r="W9" s="66"/>
      <c r="X9" s="66"/>
      <c r="Y9" s="66"/>
      <c r="Z9" s="66"/>
    </row>
    <row r="10" spans="1:26" s="46" customFormat="1" ht="12" customHeight="1" thickBot="1" x14ac:dyDescent="0.25">
      <c r="A10" s="94"/>
      <c r="B10" s="94"/>
      <c r="C10" s="94"/>
      <c r="D10" s="95"/>
      <c r="E10" s="96"/>
      <c r="F10" s="97"/>
      <c r="G10" s="97"/>
      <c r="H10" s="97"/>
      <c r="I10" s="97"/>
      <c r="J10" s="97"/>
      <c r="K10" s="97"/>
      <c r="L10" s="351" t="s">
        <v>96</v>
      </c>
      <c r="M10" s="352"/>
      <c r="N10" s="353"/>
      <c r="O10" s="354" t="s">
        <v>95</v>
      </c>
      <c r="P10" s="355"/>
      <c r="Q10" s="356"/>
      <c r="S10" s="123" t="s">
        <v>113</v>
      </c>
    </row>
    <row r="11" spans="1:26" s="112" customFormat="1" ht="21" thickBot="1" x14ac:dyDescent="0.35">
      <c r="A11" s="142" t="s">
        <v>1</v>
      </c>
      <c r="B11" s="143" t="s">
        <v>48</v>
      </c>
      <c r="C11" s="143" t="s">
        <v>24</v>
      </c>
      <c r="D11" s="143" t="s">
        <v>2</v>
      </c>
      <c r="E11" s="143" t="s">
        <v>3</v>
      </c>
      <c r="F11" s="144" t="s">
        <v>4</v>
      </c>
      <c r="G11" s="144" t="s">
        <v>5</v>
      </c>
      <c r="H11" s="144" t="s">
        <v>6</v>
      </c>
      <c r="I11" s="144" t="s">
        <v>97</v>
      </c>
      <c r="J11" s="144" t="s">
        <v>7</v>
      </c>
      <c r="K11" s="145" t="s">
        <v>45</v>
      </c>
      <c r="L11" s="146" t="s">
        <v>98</v>
      </c>
      <c r="M11" s="147" t="s">
        <v>99</v>
      </c>
      <c r="N11" s="148" t="s">
        <v>100</v>
      </c>
      <c r="O11" s="146" t="s">
        <v>98</v>
      </c>
      <c r="P11" s="147" t="s">
        <v>99</v>
      </c>
      <c r="Q11" s="148" t="s">
        <v>100</v>
      </c>
      <c r="S11" s="155">
        <f>Q89</f>
        <v>11742.14</v>
      </c>
      <c r="T11" s="113"/>
    </row>
    <row r="12" spans="1:26" s="44" customFormat="1" x14ac:dyDescent="0.2">
      <c r="A12" s="241"/>
      <c r="B12" s="242"/>
      <c r="C12" s="242"/>
      <c r="D12" s="243"/>
      <c r="E12" s="244"/>
      <c r="F12" s="245"/>
      <c r="G12" s="245"/>
      <c r="H12" s="245"/>
      <c r="I12" s="245"/>
      <c r="J12" s="245"/>
      <c r="K12" s="246"/>
      <c r="L12" s="247"/>
      <c r="M12" s="248"/>
      <c r="N12" s="246"/>
      <c r="O12" s="247"/>
      <c r="P12" s="248"/>
      <c r="Q12" s="246"/>
    </row>
    <row r="13" spans="1:26" s="57" customFormat="1" x14ac:dyDescent="0.2">
      <c r="A13" s="237" t="s">
        <v>8</v>
      </c>
      <c r="B13" s="135"/>
      <c r="C13" s="135"/>
      <c r="D13" s="136" t="s">
        <v>9</v>
      </c>
      <c r="E13" s="137"/>
      <c r="F13" s="138"/>
      <c r="G13" s="138"/>
      <c r="H13" s="138"/>
      <c r="I13" s="138"/>
      <c r="J13" s="138"/>
      <c r="K13" s="238"/>
      <c r="L13" s="139"/>
      <c r="M13" s="140"/>
      <c r="N13" s="141">
        <f>SUM(N14:N23)</f>
        <v>117.2</v>
      </c>
      <c r="O13" s="139"/>
      <c r="P13" s="140"/>
      <c r="Q13" s="141">
        <f>SUM(Q14:Q23)</f>
        <v>123.97</v>
      </c>
      <c r="R13" s="90" t="s">
        <v>106</v>
      </c>
      <c r="S13" s="91">
        <f>Q13/$Q$89</f>
        <v>1.0557700725762084E-2</v>
      </c>
    </row>
    <row r="14" spans="1:26" x14ac:dyDescent="0.2">
      <c r="A14" s="98"/>
      <c r="B14" s="65"/>
      <c r="C14" s="65"/>
      <c r="D14" s="47"/>
      <c r="E14" s="68"/>
      <c r="F14" s="69"/>
      <c r="G14" s="69"/>
      <c r="H14" s="69"/>
      <c r="I14" s="69"/>
      <c r="J14" s="69"/>
      <c r="K14" s="93"/>
      <c r="L14" s="92"/>
      <c r="M14" s="64"/>
      <c r="N14" s="93"/>
      <c r="O14" s="92"/>
      <c r="P14" s="64"/>
      <c r="Q14" s="93"/>
    </row>
    <row r="15" spans="1:26" s="44" customFormat="1" ht="20.399999999999999" x14ac:dyDescent="0.2">
      <c r="A15" s="127" t="s">
        <v>10</v>
      </c>
      <c r="B15" s="128" t="s">
        <v>47</v>
      </c>
      <c r="C15" s="128" t="s">
        <v>139</v>
      </c>
      <c r="D15" s="153" t="s">
        <v>140</v>
      </c>
      <c r="E15" s="130" t="s">
        <v>11</v>
      </c>
      <c r="F15" s="52"/>
      <c r="G15" s="58"/>
      <c r="H15" s="52"/>
      <c r="I15" s="52"/>
      <c r="J15" s="52"/>
      <c r="K15" s="131">
        <f>J17</f>
        <v>2.1</v>
      </c>
      <c r="L15" s="132">
        <v>38.51</v>
      </c>
      <c r="M15" s="58">
        <f>ROUND(L15*(1+$S$7),2)</f>
        <v>48.73</v>
      </c>
      <c r="N15" s="131">
        <f>TRUNC(K15*M15,2)</f>
        <v>102.33</v>
      </c>
      <c r="O15" s="132">
        <v>42.77</v>
      </c>
      <c r="P15" s="58">
        <f>ROUND(O15*(1+$T$7),2)</f>
        <v>51.54</v>
      </c>
      <c r="Q15" s="131">
        <f>TRUNC(K15*P15,2)</f>
        <v>108.23</v>
      </c>
      <c r="R15" s="59"/>
      <c r="T15" s="59"/>
    </row>
    <row r="16" spans="1:26" s="44" customFormat="1" x14ac:dyDescent="0.2">
      <c r="A16" s="124"/>
      <c r="B16" s="53"/>
      <c r="C16" s="53"/>
      <c r="D16" s="60" t="s">
        <v>141</v>
      </c>
      <c r="E16" s="61"/>
      <c r="F16" s="56"/>
      <c r="G16" s="56"/>
      <c r="H16" s="56">
        <v>1</v>
      </c>
      <c r="I16" s="56">
        <v>2.1</v>
      </c>
      <c r="J16" s="56">
        <f>ROUND(PRODUCT(F16:I16),2)</f>
        <v>2.1</v>
      </c>
      <c r="K16" s="125"/>
      <c r="L16" s="126"/>
      <c r="M16" s="56"/>
      <c r="N16" s="125"/>
      <c r="O16" s="126"/>
      <c r="P16" s="56"/>
      <c r="Q16" s="125"/>
      <c r="R16" s="46"/>
      <c r="T16" s="46"/>
    </row>
    <row r="17" spans="1:21" s="44" customFormat="1" x14ac:dyDescent="0.2">
      <c r="A17" s="124"/>
      <c r="B17" s="53"/>
      <c r="C17" s="53"/>
      <c r="D17" s="62" t="str">
        <f>"Total item "&amp;A15</f>
        <v>Total item 1.1</v>
      </c>
      <c r="E17" s="61"/>
      <c r="F17" s="56"/>
      <c r="G17" s="56"/>
      <c r="H17" s="56"/>
      <c r="I17" s="56"/>
      <c r="J17" s="52">
        <f>SUM(J16:J16)</f>
        <v>2.1</v>
      </c>
      <c r="K17" s="125"/>
      <c r="L17" s="126"/>
      <c r="M17" s="56"/>
      <c r="N17" s="125"/>
      <c r="O17" s="126"/>
      <c r="P17" s="56"/>
      <c r="Q17" s="125"/>
      <c r="R17" s="46"/>
      <c r="T17" s="46"/>
    </row>
    <row r="18" spans="1:21" s="44" customFormat="1" x14ac:dyDescent="0.2">
      <c r="A18" s="124"/>
      <c r="B18" s="53"/>
      <c r="C18" s="53"/>
      <c r="D18" s="235"/>
      <c r="E18" s="54"/>
      <c r="F18" s="55"/>
      <c r="G18" s="55"/>
      <c r="H18" s="55"/>
      <c r="I18" s="55"/>
      <c r="J18" s="55"/>
      <c r="K18" s="125"/>
      <c r="L18" s="126"/>
      <c r="M18" s="56"/>
      <c r="N18" s="125"/>
      <c r="O18" s="126"/>
      <c r="P18" s="56"/>
      <c r="Q18" s="125"/>
    </row>
    <row r="19" spans="1:21" s="44" customFormat="1" ht="20.399999999999999" x14ac:dyDescent="0.2">
      <c r="A19" s="127" t="s">
        <v>12</v>
      </c>
      <c r="B19" s="128" t="s">
        <v>47</v>
      </c>
      <c r="C19" s="128" t="s">
        <v>171</v>
      </c>
      <c r="D19" s="153" t="s">
        <v>172</v>
      </c>
      <c r="E19" s="130" t="s">
        <v>11</v>
      </c>
      <c r="F19" s="52"/>
      <c r="G19" s="58"/>
      <c r="H19" s="52"/>
      <c r="I19" s="52"/>
      <c r="J19" s="52"/>
      <c r="K19" s="131">
        <f>J22</f>
        <v>1.89</v>
      </c>
      <c r="L19" s="132">
        <v>6.22</v>
      </c>
      <c r="M19" s="58">
        <f>ROUND(L19*(1+$S$7),2)</f>
        <v>7.87</v>
      </c>
      <c r="N19" s="131">
        <f>TRUNC(K19*M19,2)</f>
        <v>14.87</v>
      </c>
      <c r="O19" s="132">
        <v>6.91</v>
      </c>
      <c r="P19" s="58">
        <f>ROUND(O19*(1+$T$7),2)</f>
        <v>8.33</v>
      </c>
      <c r="Q19" s="131">
        <f>TRUNC(K19*P19,2)</f>
        <v>15.74</v>
      </c>
      <c r="R19" s="59"/>
      <c r="T19" s="59"/>
    </row>
    <row r="20" spans="1:21" s="44" customFormat="1" x14ac:dyDescent="0.2">
      <c r="A20" s="124"/>
      <c r="B20" s="53"/>
      <c r="C20" s="53"/>
      <c r="D20" s="60"/>
      <c r="E20" s="61"/>
      <c r="F20" s="56"/>
      <c r="G20" s="56"/>
      <c r="H20" s="56">
        <v>0.9</v>
      </c>
      <c r="I20" s="56">
        <v>2.1</v>
      </c>
      <c r="J20" s="56">
        <f>ROUND(PRODUCT(F20:I20),2)</f>
        <v>1.89</v>
      </c>
      <c r="K20" s="125"/>
      <c r="L20" s="126"/>
      <c r="M20" s="56"/>
      <c r="N20" s="125"/>
      <c r="O20" s="126"/>
      <c r="P20" s="56"/>
      <c r="Q20" s="125"/>
      <c r="R20" s="46"/>
      <c r="T20" s="46"/>
    </row>
    <row r="21" spans="1:21" s="44" customFormat="1" x14ac:dyDescent="0.2">
      <c r="A21" s="124"/>
      <c r="B21" s="53"/>
      <c r="C21" s="53"/>
      <c r="D21" s="60"/>
      <c r="E21" s="61"/>
      <c r="F21" s="56"/>
      <c r="G21" s="56"/>
      <c r="H21" s="56"/>
      <c r="I21" s="56"/>
      <c r="J21" s="56">
        <f>ROUND(PRODUCT(F21:I21),2)</f>
        <v>0</v>
      </c>
      <c r="K21" s="125"/>
      <c r="L21" s="126"/>
      <c r="M21" s="56"/>
      <c r="N21" s="125"/>
      <c r="O21" s="126"/>
      <c r="P21" s="56"/>
      <c r="Q21" s="125"/>
      <c r="R21" s="46"/>
      <c r="T21" s="46"/>
    </row>
    <row r="22" spans="1:21" s="44" customFormat="1" x14ac:dyDescent="0.2">
      <c r="A22" s="124"/>
      <c r="B22" s="53"/>
      <c r="C22" s="53"/>
      <c r="D22" s="62" t="str">
        <f>"Total item "&amp;A19</f>
        <v>Total item 1.2</v>
      </c>
      <c r="E22" s="61"/>
      <c r="F22" s="56"/>
      <c r="G22" s="56"/>
      <c r="H22" s="56"/>
      <c r="I22" s="56"/>
      <c r="J22" s="52">
        <f>SUM(J20:J21)</f>
        <v>1.89</v>
      </c>
      <c r="K22" s="125"/>
      <c r="L22" s="126"/>
      <c r="M22" s="56"/>
      <c r="N22" s="125"/>
      <c r="O22" s="126"/>
      <c r="P22" s="56"/>
      <c r="Q22" s="125"/>
      <c r="R22" s="46"/>
      <c r="T22" s="46"/>
    </row>
    <row r="23" spans="1:21" s="44" customFormat="1" x14ac:dyDescent="0.2">
      <c r="A23" s="124"/>
      <c r="B23" s="53"/>
      <c r="C23" s="53"/>
      <c r="D23" s="235"/>
      <c r="E23" s="54"/>
      <c r="F23" s="55"/>
      <c r="G23" s="55"/>
      <c r="H23" s="55"/>
      <c r="I23" s="55"/>
      <c r="J23" s="55"/>
      <c r="K23" s="125"/>
      <c r="L23" s="126"/>
      <c r="M23" s="56"/>
      <c r="N23" s="125"/>
      <c r="O23" s="126"/>
      <c r="P23" s="56"/>
      <c r="Q23" s="125"/>
    </row>
    <row r="24" spans="1:21" s="57" customFormat="1" x14ac:dyDescent="0.2">
      <c r="A24" s="237" t="s">
        <v>13</v>
      </c>
      <c r="B24" s="135"/>
      <c r="C24" s="135"/>
      <c r="D24" s="136" t="s">
        <v>36</v>
      </c>
      <c r="E24" s="137"/>
      <c r="F24" s="138"/>
      <c r="G24" s="138"/>
      <c r="H24" s="138"/>
      <c r="I24" s="138"/>
      <c r="J24" s="138"/>
      <c r="K24" s="238"/>
      <c r="L24" s="139"/>
      <c r="M24" s="140"/>
      <c r="N24" s="141">
        <f>SUM(N25:N38)</f>
        <v>293.83000000000004</v>
      </c>
      <c r="O24" s="139"/>
      <c r="P24" s="140"/>
      <c r="Q24" s="141">
        <f>SUM(Q25:Q38)</f>
        <v>299.11</v>
      </c>
      <c r="R24" s="90" t="s">
        <v>106</v>
      </c>
      <c r="S24" s="91">
        <f>Q24/$Q$89</f>
        <v>2.5473210164416369E-2</v>
      </c>
    </row>
    <row r="25" spans="1:21" s="46" customFormat="1" x14ac:dyDescent="0.2">
      <c r="A25" s="124"/>
      <c r="B25" s="53"/>
      <c r="C25" s="53"/>
      <c r="D25" s="45"/>
      <c r="E25" s="54"/>
      <c r="F25" s="55"/>
      <c r="G25" s="55"/>
      <c r="H25" s="55"/>
      <c r="I25" s="55"/>
      <c r="J25" s="55"/>
      <c r="K25" s="125"/>
      <c r="L25" s="126"/>
      <c r="M25" s="56"/>
      <c r="N25" s="125"/>
      <c r="O25" s="126"/>
      <c r="P25" s="56"/>
      <c r="Q25" s="125"/>
    </row>
    <row r="26" spans="1:21" s="59" customFormat="1" ht="40.799999999999997" x14ac:dyDescent="0.2">
      <c r="A26" s="127" t="s">
        <v>14</v>
      </c>
      <c r="B26" s="128" t="s">
        <v>47</v>
      </c>
      <c r="C26" s="128">
        <v>87503</v>
      </c>
      <c r="D26" s="129" t="s">
        <v>142</v>
      </c>
      <c r="E26" s="130" t="s">
        <v>11</v>
      </c>
      <c r="F26" s="52"/>
      <c r="G26" s="52"/>
      <c r="H26" s="52"/>
      <c r="I26" s="52"/>
      <c r="J26" s="52"/>
      <c r="K26" s="131">
        <f>J29</f>
        <v>1.94</v>
      </c>
      <c r="L26" s="132">
        <v>55.32</v>
      </c>
      <c r="M26" s="58">
        <f>ROUND(L26*(1+$S$7),2)</f>
        <v>70</v>
      </c>
      <c r="N26" s="131">
        <f>TRUNC(K26*M26,2)</f>
        <v>135.80000000000001</v>
      </c>
      <c r="O26" s="132">
        <v>59.51</v>
      </c>
      <c r="P26" s="58">
        <f>ROUND(O26*(1+$T$7),2)</f>
        <v>71.709999999999994</v>
      </c>
      <c r="Q26" s="131">
        <f>TRUNC(K26*P26,2)</f>
        <v>139.11000000000001</v>
      </c>
    </row>
    <row r="27" spans="1:21" s="46" customFormat="1" x14ac:dyDescent="0.2">
      <c r="A27" s="124"/>
      <c r="B27" s="53"/>
      <c r="C27" s="53"/>
      <c r="D27" s="60" t="s">
        <v>177</v>
      </c>
      <c r="E27" s="61"/>
      <c r="F27" s="56"/>
      <c r="G27" s="56"/>
      <c r="H27" s="56"/>
      <c r="I27" s="56"/>
      <c r="J27" s="56"/>
      <c r="K27" s="125"/>
      <c r="L27" s="126"/>
      <c r="M27" s="56"/>
      <c r="N27" s="125"/>
      <c r="O27" s="126"/>
      <c r="P27" s="56"/>
      <c r="Q27" s="125"/>
    </row>
    <row r="28" spans="1:21" s="46" customFormat="1" x14ac:dyDescent="0.2">
      <c r="A28" s="124"/>
      <c r="B28" s="53"/>
      <c r="C28" s="53"/>
      <c r="D28" s="60"/>
      <c r="E28" s="61"/>
      <c r="F28" s="56"/>
      <c r="G28" s="56"/>
      <c r="H28" s="56">
        <v>0.9</v>
      </c>
      <c r="I28" s="56">
        <v>2.15</v>
      </c>
      <c r="J28" s="56">
        <f t="shared" ref="J28" si="0">ROUND(PRODUCT(F28:I28),2)</f>
        <v>1.94</v>
      </c>
      <c r="K28" s="125"/>
      <c r="L28" s="126"/>
      <c r="M28" s="56"/>
      <c r="N28" s="125"/>
      <c r="O28" s="126"/>
      <c r="P28" s="56"/>
      <c r="Q28" s="125"/>
    </row>
    <row r="29" spans="1:21" s="46" customFormat="1" x14ac:dyDescent="0.2">
      <c r="A29" s="124"/>
      <c r="B29" s="53"/>
      <c r="C29" s="53"/>
      <c r="D29" s="62"/>
      <c r="E29" s="61"/>
      <c r="F29" s="56"/>
      <c r="G29" s="56"/>
      <c r="H29" s="56"/>
      <c r="I29" s="56"/>
      <c r="J29" s="52">
        <f>SUM(J27:J28)</f>
        <v>1.94</v>
      </c>
      <c r="K29" s="125"/>
      <c r="L29" s="126"/>
      <c r="M29" s="56"/>
      <c r="N29" s="125"/>
      <c r="O29" s="126"/>
      <c r="P29" s="56"/>
      <c r="Q29" s="125"/>
    </row>
    <row r="30" spans="1:21" s="46" customFormat="1" x14ac:dyDescent="0.2">
      <c r="A30" s="124"/>
      <c r="B30" s="53"/>
      <c r="C30" s="53"/>
      <c r="D30" s="236"/>
      <c r="E30" s="54"/>
      <c r="F30" s="55"/>
      <c r="G30" s="55"/>
      <c r="H30" s="55"/>
      <c r="I30" s="55"/>
      <c r="J30" s="55"/>
      <c r="K30" s="125"/>
      <c r="L30" s="126"/>
      <c r="M30" s="56"/>
      <c r="N30" s="125"/>
      <c r="O30" s="126"/>
      <c r="P30" s="56"/>
      <c r="Q30" s="125"/>
    </row>
    <row r="31" spans="1:21" s="59" customFormat="1" ht="30.6" x14ac:dyDescent="0.2">
      <c r="A31" s="127" t="s">
        <v>15</v>
      </c>
      <c r="B31" s="128" t="s">
        <v>47</v>
      </c>
      <c r="C31" s="128">
        <v>87879</v>
      </c>
      <c r="D31" s="129" t="s">
        <v>143</v>
      </c>
      <c r="E31" s="130" t="s">
        <v>11</v>
      </c>
      <c r="F31" s="52"/>
      <c r="G31" s="58"/>
      <c r="H31" s="52"/>
      <c r="I31" s="52"/>
      <c r="J31" s="52"/>
      <c r="K31" s="131">
        <f>J33</f>
        <v>3.88</v>
      </c>
      <c r="L31" s="132">
        <v>3.34</v>
      </c>
      <c r="M31" s="58">
        <f>ROUND(L31*(1+$S$7),2)</f>
        <v>4.2300000000000004</v>
      </c>
      <c r="N31" s="131">
        <f>TRUNC(K31*M31,2)</f>
        <v>16.41</v>
      </c>
      <c r="O31" s="132">
        <v>3.56</v>
      </c>
      <c r="P31" s="58">
        <f>ROUND(O31*(1+$T$7),2)</f>
        <v>4.29</v>
      </c>
      <c r="Q31" s="131">
        <f>TRUNC(K31*P31,2)</f>
        <v>16.64</v>
      </c>
    </row>
    <row r="32" spans="1:21" s="134" customFormat="1" ht="10.8" x14ac:dyDescent="0.25">
      <c r="A32" s="124"/>
      <c r="B32" s="53"/>
      <c r="C32" s="53"/>
      <c r="D32" s="60" t="s">
        <v>115</v>
      </c>
      <c r="E32" s="61"/>
      <c r="F32" s="56">
        <v>2</v>
      </c>
      <c r="G32" s="56">
        <f>J29</f>
        <v>1.94</v>
      </c>
      <c r="H32" s="56"/>
      <c r="I32" s="56"/>
      <c r="J32" s="56">
        <f t="shared" ref="J32" si="1">ROUND((PRODUCT(F32:I32)),2)</f>
        <v>3.88</v>
      </c>
      <c r="K32" s="125"/>
      <c r="L32" s="126"/>
      <c r="M32" s="56"/>
      <c r="N32" s="125"/>
      <c r="O32" s="126"/>
      <c r="P32" s="56"/>
      <c r="Q32" s="125"/>
      <c r="R32" s="46"/>
      <c r="S32" s="46"/>
      <c r="T32" s="46"/>
      <c r="U32" s="46"/>
    </row>
    <row r="33" spans="1:19" s="46" customFormat="1" x14ac:dyDescent="0.2">
      <c r="A33" s="124"/>
      <c r="B33" s="53"/>
      <c r="C33" s="53"/>
      <c r="D33" s="62" t="str">
        <f>"Total item "&amp;A31</f>
        <v>Total item 2.2</v>
      </c>
      <c r="E33" s="61"/>
      <c r="F33" s="56"/>
      <c r="G33" s="56"/>
      <c r="H33" s="56"/>
      <c r="I33" s="56"/>
      <c r="J33" s="52">
        <f>SUM(J32:J32)</f>
        <v>3.88</v>
      </c>
      <c r="K33" s="125"/>
      <c r="L33" s="126"/>
      <c r="M33" s="56"/>
      <c r="N33" s="125"/>
      <c r="O33" s="126"/>
      <c r="P33" s="56"/>
      <c r="Q33" s="125"/>
    </row>
    <row r="34" spans="1:19" s="46" customFormat="1" x14ac:dyDescent="0.2">
      <c r="A34" s="124"/>
      <c r="B34" s="53"/>
      <c r="C34" s="53"/>
      <c r="D34" s="236"/>
      <c r="E34" s="54"/>
      <c r="F34" s="55"/>
      <c r="G34" s="55"/>
      <c r="H34" s="55"/>
      <c r="I34" s="55"/>
      <c r="J34" s="55"/>
      <c r="K34" s="125"/>
      <c r="L34" s="126"/>
      <c r="M34" s="56"/>
      <c r="N34" s="125"/>
      <c r="O34" s="126"/>
      <c r="P34" s="56"/>
      <c r="Q34" s="125"/>
    </row>
    <row r="35" spans="1:19" s="59" customFormat="1" ht="40.799999999999997" x14ac:dyDescent="0.25">
      <c r="A35" s="127" t="s">
        <v>103</v>
      </c>
      <c r="B35" s="128" t="s">
        <v>47</v>
      </c>
      <c r="C35" s="128">
        <v>87529</v>
      </c>
      <c r="D35" s="129" t="s">
        <v>144</v>
      </c>
      <c r="E35" s="130" t="s">
        <v>11</v>
      </c>
      <c r="F35" s="52"/>
      <c r="G35" s="58"/>
      <c r="H35" s="52"/>
      <c r="I35" s="52"/>
      <c r="J35" s="52"/>
      <c r="K35" s="131">
        <f>J37</f>
        <v>3.88</v>
      </c>
      <c r="L35" s="132">
        <v>28.85</v>
      </c>
      <c r="M35" s="58">
        <f>ROUND(L35*(1+$S$7),2)</f>
        <v>36.5</v>
      </c>
      <c r="N35" s="131">
        <f>TRUNC(K35*M35,2)</f>
        <v>141.62</v>
      </c>
      <c r="O35" s="132">
        <v>30.66</v>
      </c>
      <c r="P35" s="58">
        <f>ROUND(O35*(1+$T$7),2)</f>
        <v>36.950000000000003</v>
      </c>
      <c r="Q35" s="131">
        <f>TRUNC(K35*P35,2)</f>
        <v>143.36000000000001</v>
      </c>
      <c r="R35" s="151"/>
    </row>
    <row r="36" spans="1:19" s="46" customFormat="1" x14ac:dyDescent="0.2">
      <c r="A36" s="124"/>
      <c r="B36" s="53"/>
      <c r="C36" s="53"/>
      <c r="D36" s="60" t="s">
        <v>115</v>
      </c>
      <c r="E36" s="61"/>
      <c r="F36" s="56">
        <v>2</v>
      </c>
      <c r="G36" s="56">
        <f>J29</f>
        <v>1.94</v>
      </c>
      <c r="H36" s="56"/>
      <c r="I36" s="56"/>
      <c r="J36" s="56">
        <f t="shared" ref="J36" si="2">ROUND(PRODUCT(F36:I36),2)</f>
        <v>3.88</v>
      </c>
      <c r="K36" s="125"/>
      <c r="L36" s="126"/>
      <c r="M36" s="56"/>
      <c r="N36" s="125"/>
      <c r="O36" s="126"/>
      <c r="P36" s="56"/>
      <c r="Q36" s="125"/>
    </row>
    <row r="37" spans="1:19" s="46" customFormat="1" x14ac:dyDescent="0.2">
      <c r="A37" s="124"/>
      <c r="B37" s="53"/>
      <c r="C37" s="53"/>
      <c r="D37" s="62" t="str">
        <f>"Total item "&amp;A35</f>
        <v>Total item 2.3</v>
      </c>
      <c r="E37" s="61"/>
      <c r="F37" s="56"/>
      <c r="G37" s="56"/>
      <c r="H37" s="56"/>
      <c r="I37" s="56"/>
      <c r="J37" s="52">
        <f>SUM(J36:J36)</f>
        <v>3.88</v>
      </c>
      <c r="K37" s="125"/>
      <c r="L37" s="126"/>
      <c r="M37" s="56"/>
      <c r="N37" s="125"/>
      <c r="O37" s="126"/>
      <c r="P37" s="56"/>
      <c r="Q37" s="125"/>
    </row>
    <row r="38" spans="1:19" s="46" customFormat="1" x14ac:dyDescent="0.2">
      <c r="A38" s="124"/>
      <c r="B38" s="53"/>
      <c r="C38" s="53"/>
      <c r="D38" s="45"/>
      <c r="E38" s="54"/>
      <c r="F38" s="55"/>
      <c r="G38" s="55"/>
      <c r="H38" s="55"/>
      <c r="I38" s="55"/>
      <c r="J38" s="55"/>
      <c r="K38" s="125"/>
      <c r="L38" s="126"/>
      <c r="M38" s="56"/>
      <c r="N38" s="125"/>
      <c r="O38" s="126"/>
      <c r="P38" s="56"/>
      <c r="Q38" s="125"/>
    </row>
    <row r="39" spans="1:19" s="57" customFormat="1" x14ac:dyDescent="0.2">
      <c r="A39" s="237" t="s">
        <v>16</v>
      </c>
      <c r="B39" s="135"/>
      <c r="C39" s="135"/>
      <c r="D39" s="136" t="s">
        <v>37</v>
      </c>
      <c r="E39" s="137"/>
      <c r="F39" s="138"/>
      <c r="G39" s="138"/>
      <c r="H39" s="138"/>
      <c r="I39" s="138"/>
      <c r="J39" s="138"/>
      <c r="K39" s="238"/>
      <c r="L39" s="139"/>
      <c r="M39" s="140"/>
      <c r="N39" s="141">
        <f>SUM(N40:N48)</f>
        <v>6510.46</v>
      </c>
      <c r="O39" s="139"/>
      <c r="P39" s="140"/>
      <c r="Q39" s="141">
        <f>SUM(Q40:Q48)</f>
        <v>6233.25</v>
      </c>
      <c r="R39" s="90" t="s">
        <v>106</v>
      </c>
      <c r="S39" s="91">
        <f>Q39/$Q$89</f>
        <v>0.53084446276402775</v>
      </c>
    </row>
    <row r="40" spans="1:19" s="46" customFormat="1" x14ac:dyDescent="0.2">
      <c r="A40" s="124"/>
      <c r="B40" s="53"/>
      <c r="C40" s="53"/>
      <c r="D40" s="45"/>
      <c r="E40" s="54"/>
      <c r="F40" s="55"/>
      <c r="G40" s="55"/>
      <c r="H40" s="55"/>
      <c r="I40" s="55"/>
      <c r="J40" s="55"/>
      <c r="K40" s="125"/>
      <c r="L40" s="126"/>
      <c r="M40" s="56"/>
      <c r="N40" s="125"/>
      <c r="O40" s="126"/>
      <c r="P40" s="56"/>
      <c r="Q40" s="125"/>
    </row>
    <row r="41" spans="1:19" s="59" customFormat="1" ht="20.399999999999999" x14ac:dyDescent="0.2">
      <c r="A41" s="127" t="s">
        <v>17</v>
      </c>
      <c r="B41" s="128" t="s">
        <v>47</v>
      </c>
      <c r="C41" s="128" t="s">
        <v>169</v>
      </c>
      <c r="D41" s="129" t="s">
        <v>170</v>
      </c>
      <c r="E41" s="130" t="s">
        <v>11</v>
      </c>
      <c r="F41" s="52"/>
      <c r="G41" s="58"/>
      <c r="H41" s="52"/>
      <c r="I41" s="52"/>
      <c r="J41" s="52"/>
      <c r="K41" s="131">
        <f>J43</f>
        <v>33.08</v>
      </c>
      <c r="L41" s="132">
        <v>16.18</v>
      </c>
      <c r="M41" s="58">
        <f>ROUND(L41*(1+$S$7),2)</f>
        <v>20.47</v>
      </c>
      <c r="N41" s="131">
        <f>TRUNC(K41*M41,2)</f>
        <v>677.14</v>
      </c>
      <c r="O41" s="132">
        <v>16.489999999999998</v>
      </c>
      <c r="P41" s="58">
        <f>ROUND(O41*(1+$T$7),2)</f>
        <v>19.87</v>
      </c>
      <c r="Q41" s="131">
        <f>TRUNC(K41*P41,2)</f>
        <v>657.29</v>
      </c>
    </row>
    <row r="42" spans="1:19" s="46" customFormat="1" x14ac:dyDescent="0.2">
      <c r="A42" s="124"/>
      <c r="B42" s="53"/>
      <c r="C42" s="53"/>
      <c r="D42" s="60" t="s">
        <v>145</v>
      </c>
      <c r="E42" s="61"/>
      <c r="F42" s="56"/>
      <c r="G42" s="56">
        <v>5.25</v>
      </c>
      <c r="H42" s="56">
        <v>6.3</v>
      </c>
      <c r="I42" s="56"/>
      <c r="J42" s="56">
        <f t="shared" ref="J42" si="3">ROUND(PRODUCT(F42:I42),2)</f>
        <v>33.08</v>
      </c>
      <c r="K42" s="125"/>
      <c r="L42" s="126"/>
      <c r="M42" s="56"/>
      <c r="N42" s="125"/>
      <c r="O42" s="126"/>
      <c r="P42" s="56"/>
      <c r="Q42" s="125"/>
    </row>
    <row r="43" spans="1:19" s="46" customFormat="1" x14ac:dyDescent="0.2">
      <c r="A43" s="124"/>
      <c r="B43" s="53"/>
      <c r="C43" s="53"/>
      <c r="D43" s="62" t="str">
        <f>"Total item "&amp;A41</f>
        <v>Total item 3.1</v>
      </c>
      <c r="E43" s="61"/>
      <c r="F43" s="56"/>
      <c r="G43" s="56"/>
      <c r="H43" s="56"/>
      <c r="I43" s="56"/>
      <c r="J43" s="52">
        <f>SUM(J42:J42)</f>
        <v>33.08</v>
      </c>
      <c r="K43" s="125"/>
      <c r="L43" s="126"/>
      <c r="M43" s="56"/>
      <c r="N43" s="125"/>
      <c r="O43" s="126"/>
      <c r="P43" s="56"/>
      <c r="Q43" s="125"/>
    </row>
    <row r="44" spans="1:19" s="46" customFormat="1" x14ac:dyDescent="0.2">
      <c r="A44" s="124"/>
      <c r="B44" s="53"/>
      <c r="C44" s="53"/>
      <c r="D44" s="45"/>
      <c r="E44" s="54"/>
      <c r="F44" s="55"/>
      <c r="G44" s="55"/>
      <c r="H44" s="55"/>
      <c r="I44" s="55"/>
      <c r="J44" s="55"/>
      <c r="K44" s="125"/>
      <c r="L44" s="126"/>
      <c r="M44" s="56"/>
      <c r="N44" s="125"/>
      <c r="O44" s="126"/>
      <c r="P44" s="56"/>
      <c r="Q44" s="125"/>
    </row>
    <row r="45" spans="1:19" s="59" customFormat="1" ht="20.399999999999999" x14ac:dyDescent="0.2">
      <c r="A45" s="127" t="s">
        <v>18</v>
      </c>
      <c r="B45" s="128" t="s">
        <v>47</v>
      </c>
      <c r="C45" s="128" t="s">
        <v>164</v>
      </c>
      <c r="D45" s="129" t="s">
        <v>163</v>
      </c>
      <c r="E45" s="130" t="s">
        <v>11</v>
      </c>
      <c r="F45" s="52"/>
      <c r="G45" s="58"/>
      <c r="H45" s="52"/>
      <c r="I45" s="52"/>
      <c r="J45" s="52"/>
      <c r="K45" s="131">
        <f>J47</f>
        <v>33.08</v>
      </c>
      <c r="L45" s="132" t="s">
        <v>165</v>
      </c>
      <c r="M45" s="58">
        <f>ROUND(L45*(1+$S$7),2)</f>
        <v>176.34</v>
      </c>
      <c r="N45" s="131">
        <f>TRUNC(K45*M45,2)</f>
        <v>5833.32</v>
      </c>
      <c r="O45" s="132" t="s">
        <v>166</v>
      </c>
      <c r="P45" s="58">
        <f>ROUND(O45*(1+$T$7),2)</f>
        <v>168.56</v>
      </c>
      <c r="Q45" s="131">
        <f>TRUNC(K45*P45,2)</f>
        <v>5575.96</v>
      </c>
    </row>
    <row r="46" spans="1:19" s="46" customFormat="1" x14ac:dyDescent="0.2">
      <c r="A46" s="124"/>
      <c r="B46" s="53"/>
      <c r="C46" s="53"/>
      <c r="D46" s="60"/>
      <c r="E46" s="61"/>
      <c r="F46" s="56"/>
      <c r="G46" s="56">
        <v>5.25</v>
      </c>
      <c r="H46" s="56">
        <v>6.3</v>
      </c>
      <c r="I46" s="56"/>
      <c r="J46" s="56">
        <f t="shared" ref="J46" si="4">ROUND(PRODUCT(F46:I46),2)</f>
        <v>33.08</v>
      </c>
      <c r="K46" s="125"/>
      <c r="L46" s="126"/>
      <c r="M46" s="56"/>
      <c r="N46" s="125"/>
      <c r="O46" s="126"/>
      <c r="P46" s="56"/>
      <c r="Q46" s="125"/>
    </row>
    <row r="47" spans="1:19" s="46" customFormat="1" x14ac:dyDescent="0.2">
      <c r="A47" s="124"/>
      <c r="B47" s="53"/>
      <c r="C47" s="53"/>
      <c r="D47" s="62" t="str">
        <f>"Total item "&amp;A45</f>
        <v>Total item 3.2</v>
      </c>
      <c r="E47" s="61"/>
      <c r="F47" s="56"/>
      <c r="G47" s="56"/>
      <c r="H47" s="56"/>
      <c r="I47" s="56"/>
      <c r="J47" s="52">
        <f>SUM(J46:J46)</f>
        <v>33.08</v>
      </c>
      <c r="K47" s="125"/>
      <c r="L47" s="126"/>
      <c r="M47" s="56"/>
      <c r="N47" s="125"/>
      <c r="O47" s="126"/>
      <c r="P47" s="56"/>
      <c r="Q47" s="125"/>
    </row>
    <row r="48" spans="1:19" s="46" customFormat="1" x14ac:dyDescent="0.2">
      <c r="A48" s="124"/>
      <c r="B48" s="53"/>
      <c r="C48" s="53"/>
      <c r="D48" s="53"/>
      <c r="E48" s="53"/>
      <c r="F48" s="240"/>
      <c r="G48" s="55"/>
      <c r="H48" s="55"/>
      <c r="I48" s="55"/>
      <c r="J48" s="55"/>
      <c r="K48" s="125"/>
      <c r="L48" s="126"/>
      <c r="M48" s="56"/>
      <c r="N48" s="125"/>
      <c r="O48" s="126"/>
      <c r="P48" s="56"/>
      <c r="Q48" s="125"/>
    </row>
    <row r="49" spans="1:21" s="57" customFormat="1" x14ac:dyDescent="0.2">
      <c r="A49" s="237" t="s">
        <v>19</v>
      </c>
      <c r="B49" s="135"/>
      <c r="C49" s="135"/>
      <c r="D49" s="136" t="s">
        <v>38</v>
      </c>
      <c r="E49" s="137"/>
      <c r="F49" s="138"/>
      <c r="G49" s="138"/>
      <c r="H49" s="138"/>
      <c r="I49" s="138"/>
      <c r="J49" s="138"/>
      <c r="K49" s="238"/>
      <c r="L49" s="139"/>
      <c r="M49" s="140"/>
      <c r="N49" s="141">
        <f>SUM(N50:N54)</f>
        <v>919.19</v>
      </c>
      <c r="O49" s="139"/>
      <c r="P49" s="140"/>
      <c r="Q49" s="141">
        <f>SUM(Q50:Q54)</f>
        <v>903.23</v>
      </c>
      <c r="R49" s="90" t="s">
        <v>106</v>
      </c>
      <c r="S49" s="91">
        <f>Q49/$Q$89</f>
        <v>7.6922094269017402E-2</v>
      </c>
    </row>
    <row r="50" spans="1:21" s="46" customFormat="1" x14ac:dyDescent="0.2">
      <c r="A50" s="124"/>
      <c r="B50" s="53"/>
      <c r="C50" s="53"/>
      <c r="D50" s="45"/>
      <c r="E50" s="54"/>
      <c r="F50" s="55"/>
      <c r="G50" s="55"/>
      <c r="H50" s="55"/>
      <c r="I50" s="55"/>
      <c r="J50" s="55"/>
      <c r="K50" s="125"/>
      <c r="L50" s="126"/>
      <c r="M50" s="56"/>
      <c r="N50" s="125"/>
      <c r="O50" s="126"/>
      <c r="P50" s="56"/>
      <c r="Q50" s="125"/>
    </row>
    <row r="51" spans="1:21" s="59" customFormat="1" ht="40.799999999999997" x14ac:dyDescent="0.2">
      <c r="A51" s="127" t="s">
        <v>20</v>
      </c>
      <c r="B51" s="133" t="s">
        <v>47</v>
      </c>
      <c r="C51" s="133" t="s">
        <v>146</v>
      </c>
      <c r="D51" s="129" t="s">
        <v>147</v>
      </c>
      <c r="E51" s="130" t="s">
        <v>148</v>
      </c>
      <c r="F51" s="52"/>
      <c r="G51" s="58"/>
      <c r="H51" s="52"/>
      <c r="I51" s="52"/>
      <c r="J51" s="52"/>
      <c r="K51" s="131">
        <f>J53</f>
        <v>1</v>
      </c>
      <c r="L51" s="132" t="s">
        <v>149</v>
      </c>
      <c r="M51" s="58">
        <f>ROUND(L51*(1+$S$7),2)</f>
        <v>919.19</v>
      </c>
      <c r="N51" s="131">
        <f>TRUNC(K51*M51,2)</f>
        <v>919.19</v>
      </c>
      <c r="O51" s="132" t="s">
        <v>150</v>
      </c>
      <c r="P51" s="58">
        <f>ROUND(O51*(1+$T$7),2)</f>
        <v>903.23</v>
      </c>
      <c r="Q51" s="131">
        <f>TRUNC(K51*P51,2)</f>
        <v>903.23</v>
      </c>
    </row>
    <row r="52" spans="1:21" s="46" customFormat="1" x14ac:dyDescent="0.2">
      <c r="A52" s="124"/>
      <c r="B52" s="53"/>
      <c r="C52" s="53"/>
      <c r="D52" s="100" t="s">
        <v>151</v>
      </c>
      <c r="E52" s="101"/>
      <c r="F52" s="63"/>
      <c r="G52" s="63">
        <v>1</v>
      </c>
      <c r="H52" s="63"/>
      <c r="I52" s="63"/>
      <c r="J52" s="56">
        <f t="shared" ref="J52" si="5">ROUND(PRODUCT(F52:I52),2)</f>
        <v>1</v>
      </c>
      <c r="K52" s="125"/>
      <c r="L52" s="126"/>
      <c r="M52" s="56"/>
      <c r="N52" s="125"/>
      <c r="O52" s="126"/>
      <c r="P52" s="56"/>
      <c r="Q52" s="125"/>
    </row>
    <row r="53" spans="1:21" s="46" customFormat="1" x14ac:dyDescent="0.2">
      <c r="A53" s="124"/>
      <c r="B53" s="53"/>
      <c r="C53" s="53"/>
      <c r="D53" s="62" t="str">
        <f>"Total item "&amp;A51</f>
        <v>Total item 4.1</v>
      </c>
      <c r="E53" s="61"/>
      <c r="F53" s="56"/>
      <c r="G53" s="56"/>
      <c r="H53" s="56"/>
      <c r="I53" s="56"/>
      <c r="J53" s="52">
        <f>SUM(J52:J52)</f>
        <v>1</v>
      </c>
      <c r="K53" s="125"/>
      <c r="L53" s="126"/>
      <c r="M53" s="56"/>
      <c r="N53" s="125"/>
      <c r="O53" s="126"/>
      <c r="P53" s="56"/>
      <c r="Q53" s="125"/>
    </row>
    <row r="54" spans="1:21" s="46" customFormat="1" x14ac:dyDescent="0.2">
      <c r="A54" s="124"/>
      <c r="B54" s="53"/>
      <c r="C54" s="53"/>
      <c r="D54" s="62"/>
      <c r="E54" s="61"/>
      <c r="F54" s="56"/>
      <c r="G54" s="56"/>
      <c r="H54" s="56"/>
      <c r="I54" s="56"/>
      <c r="J54" s="55"/>
      <c r="K54" s="125"/>
      <c r="L54" s="126"/>
      <c r="M54" s="56"/>
      <c r="N54" s="125"/>
      <c r="O54" s="126"/>
      <c r="P54" s="56"/>
      <c r="Q54" s="125"/>
    </row>
    <row r="55" spans="1:21" s="57" customFormat="1" x14ac:dyDescent="0.2">
      <c r="A55" s="237" t="s">
        <v>21</v>
      </c>
      <c r="B55" s="135"/>
      <c r="C55" s="135"/>
      <c r="D55" s="136" t="s">
        <v>39</v>
      </c>
      <c r="E55" s="137"/>
      <c r="F55" s="138"/>
      <c r="G55" s="138"/>
      <c r="H55" s="138"/>
      <c r="I55" s="138"/>
      <c r="J55" s="138"/>
      <c r="K55" s="238"/>
      <c r="L55" s="139"/>
      <c r="M55" s="140"/>
      <c r="N55" s="141">
        <f>SUM(N56:N69)</f>
        <v>3402.89</v>
      </c>
      <c r="O55" s="139"/>
      <c r="P55" s="140"/>
      <c r="Q55" s="141">
        <f>SUM(Q56:Q69)</f>
        <v>3382.31</v>
      </c>
      <c r="R55" s="90" t="s">
        <v>106</v>
      </c>
      <c r="S55" s="91">
        <f>Q55/$Q$89</f>
        <v>0.28804885651167506</v>
      </c>
    </row>
    <row r="56" spans="1:21" s="46" customFormat="1" x14ac:dyDescent="0.2">
      <c r="A56" s="124"/>
      <c r="B56" s="53"/>
      <c r="C56" s="53"/>
      <c r="D56" s="45"/>
      <c r="E56" s="54"/>
      <c r="F56" s="55"/>
      <c r="G56" s="55"/>
      <c r="H56" s="55"/>
      <c r="I56" s="55"/>
      <c r="J56" s="55"/>
      <c r="K56" s="125"/>
      <c r="L56" s="126"/>
      <c r="M56" s="56"/>
      <c r="N56" s="125"/>
      <c r="O56" s="126"/>
      <c r="P56" s="56"/>
      <c r="Q56" s="125"/>
    </row>
    <row r="57" spans="1:21" s="59" customFormat="1" ht="20.399999999999999" x14ac:dyDescent="0.2">
      <c r="A57" s="127" t="s">
        <v>22</v>
      </c>
      <c r="B57" s="128" t="s">
        <v>47</v>
      </c>
      <c r="C57" s="128" t="s">
        <v>111</v>
      </c>
      <c r="D57" s="129" t="s">
        <v>153</v>
      </c>
      <c r="E57" s="130" t="s">
        <v>11</v>
      </c>
      <c r="F57" s="52"/>
      <c r="G57" s="58"/>
      <c r="H57" s="52"/>
      <c r="I57" s="52"/>
      <c r="J57" s="52"/>
      <c r="K57" s="131">
        <f>J59</f>
        <v>1.94</v>
      </c>
      <c r="L57" s="132">
        <v>2.0299999999999998</v>
      </c>
      <c r="M57" s="58">
        <f>ROUND(L57*(1+$S$7),2)</f>
        <v>2.57</v>
      </c>
      <c r="N57" s="131">
        <f>TRUNC(K57*M57,2)</f>
        <v>4.9800000000000004</v>
      </c>
      <c r="O57" s="132">
        <v>2.13</v>
      </c>
      <c r="P57" s="58">
        <f>ROUND(O57*(1+$T$7),2)</f>
        <v>2.57</v>
      </c>
      <c r="Q57" s="131">
        <f>TRUNC(K57*P57,2)</f>
        <v>4.9800000000000004</v>
      </c>
    </row>
    <row r="58" spans="1:21" s="46" customFormat="1" x14ac:dyDescent="0.2">
      <c r="A58" s="124"/>
      <c r="B58" s="53"/>
      <c r="C58" s="53"/>
      <c r="D58" s="60" t="s">
        <v>152</v>
      </c>
      <c r="E58" s="61"/>
      <c r="F58" s="56"/>
      <c r="G58" s="56">
        <f>J29</f>
        <v>1.94</v>
      </c>
      <c r="H58" s="56"/>
      <c r="I58" s="56"/>
      <c r="J58" s="56">
        <f t="shared" ref="J58" si="6">ROUND(PRODUCT(F58:I58),2)</f>
        <v>1.94</v>
      </c>
      <c r="K58" s="125"/>
      <c r="L58" s="126"/>
      <c r="M58" s="56"/>
      <c r="N58" s="125"/>
      <c r="O58" s="126"/>
      <c r="P58" s="56"/>
      <c r="Q58" s="125"/>
    </row>
    <row r="59" spans="1:21" s="46" customFormat="1" x14ac:dyDescent="0.2">
      <c r="A59" s="124"/>
      <c r="B59" s="53"/>
      <c r="C59" s="53"/>
      <c r="D59" s="62" t="str">
        <f>"Total item "&amp;A57</f>
        <v>Total item 5.1</v>
      </c>
      <c r="E59" s="61"/>
      <c r="F59" s="56"/>
      <c r="G59" s="56"/>
      <c r="H59" s="56"/>
      <c r="I59" s="56"/>
      <c r="J59" s="52">
        <f>SUM(J58:J58)</f>
        <v>1.94</v>
      </c>
      <c r="K59" s="125"/>
      <c r="L59" s="126"/>
      <c r="M59" s="56"/>
      <c r="N59" s="125"/>
      <c r="O59" s="126"/>
      <c r="P59" s="56"/>
      <c r="Q59" s="125"/>
    </row>
    <row r="60" spans="1:21" s="46" customFormat="1" x14ac:dyDescent="0.2">
      <c r="A60" s="124"/>
      <c r="B60" s="53"/>
      <c r="C60" s="53"/>
      <c r="D60" s="45"/>
      <c r="E60" s="54"/>
      <c r="F60" s="55"/>
      <c r="G60" s="55"/>
      <c r="H60" s="55"/>
      <c r="I60" s="55"/>
      <c r="J60" s="55"/>
      <c r="K60" s="125"/>
      <c r="L60" s="126"/>
      <c r="M60" s="56"/>
      <c r="N60" s="125"/>
      <c r="O60" s="126"/>
      <c r="P60" s="56"/>
      <c r="Q60" s="125"/>
    </row>
    <row r="61" spans="1:21" s="59" customFormat="1" x14ac:dyDescent="0.2">
      <c r="A61" s="127" t="s">
        <v>23</v>
      </c>
      <c r="B61" s="128" t="s">
        <v>47</v>
      </c>
      <c r="C61" s="128" t="s">
        <v>167</v>
      </c>
      <c r="D61" s="129" t="s">
        <v>168</v>
      </c>
      <c r="E61" s="130" t="s">
        <v>11</v>
      </c>
      <c r="F61" s="52"/>
      <c r="G61" s="58"/>
      <c r="H61" s="52"/>
      <c r="I61" s="52"/>
      <c r="J61" s="52"/>
      <c r="K61" s="131">
        <f>J68</f>
        <v>62.37</v>
      </c>
      <c r="L61" s="132">
        <v>43.06</v>
      </c>
      <c r="M61" s="58">
        <f>ROUND(L61*(1+$S$7),2)</f>
        <v>54.48</v>
      </c>
      <c r="N61" s="131">
        <f>TRUNC(K61*M61,2)</f>
        <v>3397.91</v>
      </c>
      <c r="O61" s="132">
        <v>44.94</v>
      </c>
      <c r="P61" s="58">
        <f>ROUND(O61*(1+$T$7),2)</f>
        <v>54.15</v>
      </c>
      <c r="Q61" s="131">
        <f>TRUNC(K61*P61,2)</f>
        <v>3377.33</v>
      </c>
    </row>
    <row r="62" spans="1:21" s="134" customFormat="1" ht="10.8" x14ac:dyDescent="0.25">
      <c r="A62" s="124"/>
      <c r="B62" s="53"/>
      <c r="C62" s="53"/>
      <c r="D62" s="62" t="s">
        <v>112</v>
      </c>
      <c r="E62" s="61"/>
      <c r="F62" s="56"/>
      <c r="G62" s="56"/>
      <c r="H62" s="56"/>
      <c r="I62" s="56"/>
      <c r="J62" s="56"/>
      <c r="K62" s="125"/>
      <c r="L62" s="126"/>
      <c r="M62" s="56"/>
      <c r="N62" s="125"/>
      <c r="O62" s="126"/>
      <c r="P62" s="56"/>
      <c r="Q62" s="125"/>
      <c r="R62" s="46"/>
      <c r="S62" s="46"/>
      <c r="T62" s="46"/>
      <c r="U62" s="46"/>
    </row>
    <row r="63" spans="1:21" s="134" customFormat="1" ht="10.8" x14ac:dyDescent="0.25">
      <c r="A63" s="124"/>
      <c r="B63" s="53"/>
      <c r="C63" s="53"/>
      <c r="D63" s="60"/>
      <c r="E63" s="61"/>
      <c r="F63" s="56">
        <v>2</v>
      </c>
      <c r="G63" s="56">
        <v>5.25</v>
      </c>
      <c r="H63" s="56"/>
      <c r="I63" s="56">
        <v>3</v>
      </c>
      <c r="J63" s="56">
        <f t="shared" ref="J63:J66" si="7">ROUND((PRODUCT(F63:I63)),2)</f>
        <v>31.5</v>
      </c>
      <c r="K63" s="125"/>
      <c r="L63" s="126"/>
      <c r="M63" s="56"/>
      <c r="N63" s="125"/>
      <c r="O63" s="126"/>
      <c r="P63" s="56"/>
      <c r="Q63" s="125"/>
      <c r="R63" s="46"/>
      <c r="S63" s="46"/>
      <c r="T63" s="46"/>
      <c r="U63" s="46"/>
    </row>
    <row r="64" spans="1:21" s="134" customFormat="1" ht="10.8" x14ac:dyDescent="0.25">
      <c r="A64" s="124"/>
      <c r="B64" s="53"/>
      <c r="C64" s="53"/>
      <c r="D64" s="60"/>
      <c r="E64" s="61"/>
      <c r="F64" s="56">
        <v>2</v>
      </c>
      <c r="G64" s="56">
        <v>6.3</v>
      </c>
      <c r="H64" s="56"/>
      <c r="I64" s="56">
        <v>3</v>
      </c>
      <c r="J64" s="56">
        <f t="shared" si="7"/>
        <v>37.799999999999997</v>
      </c>
      <c r="K64" s="125"/>
      <c r="L64" s="126"/>
      <c r="M64" s="56"/>
      <c r="N64" s="125"/>
      <c r="O64" s="126"/>
      <c r="P64" s="56"/>
      <c r="Q64" s="125"/>
      <c r="R64" s="46"/>
      <c r="S64" s="46"/>
      <c r="T64" s="46"/>
      <c r="U64" s="46"/>
    </row>
    <row r="65" spans="1:21" s="134" customFormat="1" ht="10.8" x14ac:dyDescent="0.25">
      <c r="A65" s="124"/>
      <c r="B65" s="53"/>
      <c r="C65" s="53"/>
      <c r="D65" s="60" t="s">
        <v>162</v>
      </c>
      <c r="E65" s="61"/>
      <c r="F65" s="56"/>
      <c r="G65" s="56"/>
      <c r="H65" s="56"/>
      <c r="I65" s="56"/>
      <c r="J65" s="56"/>
      <c r="K65" s="125"/>
      <c r="L65" s="126"/>
      <c r="M65" s="56"/>
      <c r="N65" s="125"/>
      <c r="O65" s="126"/>
      <c r="P65" s="56"/>
      <c r="Q65" s="125"/>
      <c r="R65" s="46"/>
      <c r="S65" s="46"/>
      <c r="T65" s="46"/>
      <c r="U65" s="46"/>
    </row>
    <row r="66" spans="1:21" s="134" customFormat="1" ht="10.8" x14ac:dyDescent="0.25">
      <c r="A66" s="124"/>
      <c r="B66" s="53"/>
      <c r="C66" s="53"/>
      <c r="D66" s="60"/>
      <c r="E66" s="61"/>
      <c r="F66" s="56">
        <v>-2</v>
      </c>
      <c r="G66" s="56">
        <v>0.9</v>
      </c>
      <c r="H66" s="56"/>
      <c r="I66" s="56">
        <v>2.1</v>
      </c>
      <c r="J66" s="56">
        <f t="shared" si="7"/>
        <v>-3.78</v>
      </c>
      <c r="K66" s="125"/>
      <c r="L66" s="126"/>
      <c r="M66" s="56"/>
      <c r="N66" s="125"/>
      <c r="O66" s="126"/>
      <c r="P66" s="56"/>
      <c r="Q66" s="125"/>
      <c r="R66" s="46"/>
      <c r="S66" s="46"/>
      <c r="T66" s="46"/>
      <c r="U66" s="46"/>
    </row>
    <row r="67" spans="1:21" s="134" customFormat="1" ht="10.8" x14ac:dyDescent="0.25">
      <c r="A67" s="124"/>
      <c r="B67" s="53"/>
      <c r="C67" s="53"/>
      <c r="D67" s="60"/>
      <c r="E67" s="61"/>
      <c r="F67" s="56">
        <v>-1</v>
      </c>
      <c r="G67" s="56">
        <v>1.5</v>
      </c>
      <c r="H67" s="56"/>
      <c r="I67" s="56">
        <v>2.1</v>
      </c>
      <c r="J67" s="56">
        <f t="shared" ref="J67" si="8">ROUND((PRODUCT(F67:I67)),2)</f>
        <v>-3.15</v>
      </c>
      <c r="K67" s="125"/>
      <c r="L67" s="126"/>
      <c r="M67" s="56"/>
      <c r="N67" s="125"/>
      <c r="O67" s="126"/>
      <c r="P67" s="56"/>
      <c r="Q67" s="125"/>
      <c r="R67" s="46"/>
      <c r="S67" s="46"/>
      <c r="T67" s="46"/>
      <c r="U67" s="46"/>
    </row>
    <row r="68" spans="1:21" s="46" customFormat="1" x14ac:dyDescent="0.2">
      <c r="A68" s="124"/>
      <c r="B68" s="53"/>
      <c r="C68" s="53"/>
      <c r="D68" s="62" t="str">
        <f>"Total item "&amp;A61</f>
        <v>Total item 5.2</v>
      </c>
      <c r="E68" s="61"/>
      <c r="F68" s="56"/>
      <c r="G68" s="56"/>
      <c r="H68" s="56"/>
      <c r="I68" s="56"/>
      <c r="J68" s="52">
        <f>SUM(J62:J67)</f>
        <v>62.37</v>
      </c>
      <c r="K68" s="125"/>
      <c r="L68" s="126"/>
      <c r="M68" s="56"/>
      <c r="N68" s="125"/>
      <c r="O68" s="126"/>
      <c r="P68" s="56"/>
      <c r="Q68" s="125"/>
    </row>
    <row r="69" spans="1:21" s="46" customFormat="1" x14ac:dyDescent="0.2">
      <c r="A69" s="124"/>
      <c r="B69" s="53"/>
      <c r="C69" s="53"/>
      <c r="D69" s="45"/>
      <c r="E69" s="54"/>
      <c r="F69" s="55"/>
      <c r="G69" s="55"/>
      <c r="H69" s="55"/>
      <c r="I69" s="55"/>
      <c r="J69" s="55"/>
      <c r="K69" s="125"/>
      <c r="L69" s="126"/>
      <c r="M69" s="56"/>
      <c r="N69" s="125"/>
      <c r="O69" s="126"/>
      <c r="P69" s="56"/>
      <c r="Q69" s="125"/>
    </row>
    <row r="70" spans="1:21" s="57" customFormat="1" x14ac:dyDescent="0.2">
      <c r="A70" s="237" t="s">
        <v>26</v>
      </c>
      <c r="B70" s="135"/>
      <c r="C70" s="135"/>
      <c r="D70" s="136" t="s">
        <v>40</v>
      </c>
      <c r="E70" s="137"/>
      <c r="F70" s="138"/>
      <c r="G70" s="138"/>
      <c r="H70" s="138"/>
      <c r="I70" s="138"/>
      <c r="J70" s="138"/>
      <c r="K70" s="238"/>
      <c r="L70" s="139"/>
      <c r="M70" s="140"/>
      <c r="N70" s="141">
        <f>SUM(N71:N87)</f>
        <v>815.78</v>
      </c>
      <c r="O70" s="139"/>
      <c r="P70" s="140"/>
      <c r="Q70" s="141">
        <f>SUM(Q71:Q87)</f>
        <v>800.27</v>
      </c>
      <c r="R70" s="90" t="s">
        <v>106</v>
      </c>
      <c r="S70" s="91">
        <f>Q70/$Q$89</f>
        <v>6.8153675565101421E-2</v>
      </c>
    </row>
    <row r="71" spans="1:21" s="46" customFormat="1" x14ac:dyDescent="0.2">
      <c r="A71" s="124"/>
      <c r="B71" s="53"/>
      <c r="C71" s="53"/>
      <c r="D71" s="45"/>
      <c r="E71" s="54"/>
      <c r="F71" s="55"/>
      <c r="G71" s="55"/>
      <c r="H71" s="55"/>
      <c r="I71" s="55"/>
      <c r="J71" s="55"/>
      <c r="K71" s="125"/>
      <c r="L71" s="126"/>
      <c r="M71" s="56"/>
      <c r="N71" s="125"/>
      <c r="O71" s="126"/>
      <c r="P71" s="56"/>
      <c r="Q71" s="125"/>
    </row>
    <row r="72" spans="1:21" s="46" customFormat="1" ht="30.6" x14ac:dyDescent="0.2">
      <c r="A72" s="127" t="s">
        <v>27</v>
      </c>
      <c r="B72" s="239" t="s">
        <v>47</v>
      </c>
      <c r="C72" s="239" t="s">
        <v>107</v>
      </c>
      <c r="D72" s="153" t="s">
        <v>154</v>
      </c>
      <c r="E72" s="130" t="s">
        <v>41</v>
      </c>
      <c r="F72" s="52"/>
      <c r="G72" s="58"/>
      <c r="H72" s="58"/>
      <c r="I72" s="52"/>
      <c r="J72" s="52"/>
      <c r="K72" s="131">
        <f>J74</f>
        <v>1</v>
      </c>
      <c r="L72" s="132" t="s">
        <v>155</v>
      </c>
      <c r="M72" s="58">
        <f>ROUND(L72*(1+$S$7),2)</f>
        <v>231.79</v>
      </c>
      <c r="N72" s="131">
        <f>TRUNC(K72*M72,2)</f>
        <v>231.79</v>
      </c>
      <c r="O72" s="132" t="s">
        <v>156</v>
      </c>
      <c r="P72" s="58">
        <f>ROUND(O72*(1+$T$7),2)</f>
        <v>232.73</v>
      </c>
      <c r="Q72" s="131">
        <f>TRUNC(K72*P72,2)</f>
        <v>232.73</v>
      </c>
      <c r="R72" s="59"/>
      <c r="T72" s="59"/>
    </row>
    <row r="73" spans="1:21" s="46" customFormat="1" x14ac:dyDescent="0.2">
      <c r="A73" s="124"/>
      <c r="B73" s="53"/>
      <c r="C73" s="53"/>
      <c r="D73" s="62"/>
      <c r="E73" s="61"/>
      <c r="F73" s="56">
        <v>1</v>
      </c>
      <c r="G73" s="56"/>
      <c r="H73" s="56"/>
      <c r="I73" s="56"/>
      <c r="J73" s="56">
        <f t="shared" ref="J73" si="9">ROUND(PRODUCT(F73:I73),2)</f>
        <v>1</v>
      </c>
      <c r="K73" s="125"/>
      <c r="L73" s="126"/>
      <c r="M73" s="56"/>
      <c r="N73" s="125"/>
      <c r="O73" s="126"/>
      <c r="P73" s="56"/>
      <c r="Q73" s="125"/>
    </row>
    <row r="74" spans="1:21" s="46" customFormat="1" x14ac:dyDescent="0.2">
      <c r="A74" s="124"/>
      <c r="B74" s="53"/>
      <c r="C74" s="53"/>
      <c r="D74" s="62" t="str">
        <f>"Total item "&amp;A72</f>
        <v>Total item 6.1</v>
      </c>
      <c r="E74" s="61"/>
      <c r="F74" s="56"/>
      <c r="G74" s="56"/>
      <c r="H74" s="56"/>
      <c r="I74" s="56"/>
      <c r="J74" s="52">
        <f>SUM(J73:J73)</f>
        <v>1</v>
      </c>
      <c r="K74" s="125"/>
      <c r="L74" s="126"/>
      <c r="M74" s="56"/>
      <c r="N74" s="125"/>
      <c r="O74" s="126"/>
      <c r="P74" s="56"/>
      <c r="Q74" s="125"/>
    </row>
    <row r="75" spans="1:21" s="46" customFormat="1" x14ac:dyDescent="0.2">
      <c r="A75" s="124"/>
      <c r="B75" s="53"/>
      <c r="C75" s="53"/>
      <c r="D75" s="45"/>
      <c r="E75" s="54"/>
      <c r="F75" s="55"/>
      <c r="G75" s="55"/>
      <c r="H75" s="55"/>
      <c r="I75" s="55"/>
      <c r="J75" s="55"/>
      <c r="K75" s="125"/>
      <c r="L75" s="126"/>
      <c r="M75" s="56"/>
      <c r="N75" s="150"/>
      <c r="O75" s="126"/>
      <c r="P75" s="56"/>
      <c r="Q75" s="150"/>
    </row>
    <row r="76" spans="1:21" s="46" customFormat="1" ht="30.6" x14ac:dyDescent="0.2">
      <c r="A76" s="127" t="s">
        <v>28</v>
      </c>
      <c r="B76" s="128" t="s">
        <v>47</v>
      </c>
      <c r="C76" s="128" t="s">
        <v>157</v>
      </c>
      <c r="D76" s="129" t="s">
        <v>158</v>
      </c>
      <c r="E76" s="130" t="s">
        <v>41</v>
      </c>
      <c r="F76" s="52"/>
      <c r="G76" s="58"/>
      <c r="H76" s="58"/>
      <c r="I76" s="52"/>
      <c r="J76" s="52"/>
      <c r="K76" s="131">
        <f>J78</f>
        <v>1</v>
      </c>
      <c r="L76" s="132">
        <v>39.049999999999997</v>
      </c>
      <c r="M76" s="58">
        <f>ROUND(L76*(1+$S$7),2)</f>
        <v>49.41</v>
      </c>
      <c r="N76" s="131">
        <f>TRUNC(K76*M76,2)</f>
        <v>49.41</v>
      </c>
      <c r="O76" s="132">
        <v>40.19</v>
      </c>
      <c r="P76" s="58">
        <f>ROUND(O76*(1+$T$7),2)</f>
        <v>48.43</v>
      </c>
      <c r="Q76" s="131">
        <f>TRUNC(K76*P76,2)</f>
        <v>48.43</v>
      </c>
      <c r="R76" s="59"/>
      <c r="T76" s="59"/>
    </row>
    <row r="77" spans="1:21" s="46" customFormat="1" x14ac:dyDescent="0.2">
      <c r="A77" s="124"/>
      <c r="B77" s="53"/>
      <c r="C77" s="53"/>
      <c r="D77" s="60"/>
      <c r="E77" s="61"/>
      <c r="F77" s="56">
        <v>1</v>
      </c>
      <c r="G77" s="56"/>
      <c r="H77" s="56"/>
      <c r="I77" s="56"/>
      <c r="J77" s="56">
        <f t="shared" ref="J77" si="10">ROUND(PRODUCT(F77:I77),2)</f>
        <v>1</v>
      </c>
      <c r="K77" s="125"/>
      <c r="L77" s="126"/>
      <c r="M77" s="56"/>
      <c r="N77" s="125"/>
      <c r="O77" s="126"/>
      <c r="P77" s="56"/>
      <c r="Q77" s="125"/>
    </row>
    <row r="78" spans="1:21" s="46" customFormat="1" x14ac:dyDescent="0.2">
      <c r="A78" s="124"/>
      <c r="B78" s="53"/>
      <c r="C78" s="53"/>
      <c r="D78" s="62" t="str">
        <f>"Total item "&amp;A76</f>
        <v>Total item 6.2</v>
      </c>
      <c r="E78" s="61"/>
      <c r="F78" s="56"/>
      <c r="G78" s="56"/>
      <c r="H78" s="56"/>
      <c r="I78" s="56"/>
      <c r="J78" s="52">
        <f>SUM(J77:J77)</f>
        <v>1</v>
      </c>
      <c r="K78" s="125"/>
      <c r="L78" s="126"/>
      <c r="M78" s="56"/>
      <c r="N78" s="125"/>
      <c r="O78" s="126"/>
      <c r="P78" s="56"/>
      <c r="Q78" s="125"/>
    </row>
    <row r="79" spans="1:21" s="46" customFormat="1" x14ac:dyDescent="0.2">
      <c r="A79" s="124"/>
      <c r="B79" s="53"/>
      <c r="C79" s="53"/>
      <c r="D79" s="45"/>
      <c r="E79" s="54"/>
      <c r="F79" s="55"/>
      <c r="G79" s="55"/>
      <c r="H79" s="55"/>
      <c r="I79" s="55"/>
      <c r="J79" s="55"/>
      <c r="K79" s="125"/>
      <c r="L79" s="126"/>
      <c r="M79" s="56"/>
      <c r="N79" s="150"/>
      <c r="O79" s="126"/>
      <c r="P79" s="56"/>
      <c r="Q79" s="150"/>
    </row>
    <row r="80" spans="1:21" s="46" customFormat="1" ht="20.399999999999999" x14ac:dyDescent="0.2">
      <c r="A80" s="127" t="s">
        <v>29</v>
      </c>
      <c r="B80" s="128" t="s">
        <v>47</v>
      </c>
      <c r="C80" s="128" t="s">
        <v>159</v>
      </c>
      <c r="D80" s="129" t="s">
        <v>160</v>
      </c>
      <c r="E80" s="130" t="s">
        <v>41</v>
      </c>
      <c r="F80" s="52"/>
      <c r="G80" s="58"/>
      <c r="H80" s="58"/>
      <c r="I80" s="52"/>
      <c r="J80" s="52"/>
      <c r="K80" s="131">
        <f>J82</f>
        <v>30</v>
      </c>
      <c r="L80" s="132">
        <v>12.04</v>
      </c>
      <c r="M80" s="58">
        <f>ROUND(L80*(1+$S$7),2)</f>
        <v>15.23</v>
      </c>
      <c r="N80" s="131">
        <f>TRUNC(K80*M80,2)</f>
        <v>456.9</v>
      </c>
      <c r="O80" s="132">
        <v>12.28</v>
      </c>
      <c r="P80" s="58">
        <f>ROUND(O80*(1+$T$7),2)</f>
        <v>14.8</v>
      </c>
      <c r="Q80" s="131">
        <f>TRUNC(K80*P80,2)</f>
        <v>444</v>
      </c>
      <c r="R80" s="59"/>
      <c r="T80" s="59"/>
    </row>
    <row r="81" spans="1:20" s="46" customFormat="1" x14ac:dyDescent="0.2">
      <c r="A81" s="124"/>
      <c r="B81" s="53"/>
      <c r="C81" s="53"/>
      <c r="D81" s="60"/>
      <c r="E81" s="61"/>
      <c r="F81" s="56">
        <v>30</v>
      </c>
      <c r="G81" s="56"/>
      <c r="H81" s="56"/>
      <c r="I81" s="56"/>
      <c r="J81" s="56">
        <f t="shared" ref="J81" si="11">ROUND(PRODUCT(F81:I81),2)</f>
        <v>30</v>
      </c>
      <c r="K81" s="125"/>
      <c r="L81" s="126"/>
      <c r="M81" s="56"/>
      <c r="N81" s="125"/>
      <c r="O81" s="126"/>
      <c r="P81" s="56"/>
      <c r="Q81" s="125"/>
    </row>
    <row r="82" spans="1:20" s="46" customFormat="1" x14ac:dyDescent="0.2">
      <c r="A82" s="124"/>
      <c r="B82" s="53"/>
      <c r="C82" s="53"/>
      <c r="D82" s="62" t="str">
        <f>"Total item "&amp;A80</f>
        <v>Total item 6.3</v>
      </c>
      <c r="E82" s="61"/>
      <c r="F82" s="56"/>
      <c r="G82" s="56"/>
      <c r="H82" s="56"/>
      <c r="I82" s="56"/>
      <c r="J82" s="52">
        <f>SUM(J81)</f>
        <v>30</v>
      </c>
      <c r="K82" s="125"/>
      <c r="L82" s="126"/>
      <c r="M82" s="56"/>
      <c r="N82" s="125"/>
      <c r="O82" s="126"/>
      <c r="P82" s="56"/>
      <c r="Q82" s="125"/>
    </row>
    <row r="83" spans="1:20" s="46" customFormat="1" x14ac:dyDescent="0.2">
      <c r="A83" s="124"/>
      <c r="B83" s="53"/>
      <c r="C83" s="53"/>
      <c r="D83" s="45"/>
      <c r="E83" s="54"/>
      <c r="F83" s="55"/>
      <c r="G83" s="55"/>
      <c r="H83" s="55"/>
      <c r="I83" s="55"/>
      <c r="J83" s="55"/>
      <c r="K83" s="125"/>
      <c r="L83" s="126"/>
      <c r="M83" s="56"/>
      <c r="N83" s="125"/>
      <c r="O83" s="126"/>
      <c r="P83" s="56"/>
      <c r="Q83" s="125"/>
    </row>
    <row r="84" spans="1:20" s="46" customFormat="1" ht="20.399999999999999" x14ac:dyDescent="0.2">
      <c r="A84" s="127" t="s">
        <v>94</v>
      </c>
      <c r="B84" s="128" t="s">
        <v>47</v>
      </c>
      <c r="C84" s="128">
        <v>96985</v>
      </c>
      <c r="D84" s="129" t="s">
        <v>161</v>
      </c>
      <c r="E84" s="130" t="s">
        <v>41</v>
      </c>
      <c r="F84" s="52"/>
      <c r="G84" s="58"/>
      <c r="H84" s="58"/>
      <c r="I84" s="52"/>
      <c r="J84" s="52"/>
      <c r="K84" s="131">
        <f>J86</f>
        <v>1</v>
      </c>
      <c r="L84" s="132">
        <v>61.39</v>
      </c>
      <c r="M84" s="58">
        <f>ROUND(L84*(1+$S$7),2)</f>
        <v>77.680000000000007</v>
      </c>
      <c r="N84" s="131">
        <f>TRUNC(K84*M84,2)</f>
        <v>77.680000000000007</v>
      </c>
      <c r="O84" s="132">
        <v>62.33</v>
      </c>
      <c r="P84" s="58">
        <f>ROUND(O84*(1+$T$7),2)</f>
        <v>75.11</v>
      </c>
      <c r="Q84" s="131">
        <f>TRUNC(K84*P84,2)</f>
        <v>75.11</v>
      </c>
      <c r="R84" s="59"/>
      <c r="T84" s="59"/>
    </row>
    <row r="85" spans="1:20" s="46" customFormat="1" x14ac:dyDescent="0.2">
      <c r="A85" s="124"/>
      <c r="B85" s="53"/>
      <c r="C85" s="53"/>
      <c r="D85" s="60"/>
      <c r="E85" s="61"/>
      <c r="F85" s="56">
        <v>1</v>
      </c>
      <c r="G85" s="56"/>
      <c r="H85" s="56"/>
      <c r="I85" s="56"/>
      <c r="J85" s="56">
        <f t="shared" ref="J85" si="12">ROUND(PRODUCT(F85:I85),2)</f>
        <v>1</v>
      </c>
      <c r="K85" s="125"/>
      <c r="L85" s="126"/>
      <c r="M85" s="56"/>
      <c r="N85" s="125"/>
      <c r="O85" s="126"/>
      <c r="P85" s="56"/>
      <c r="Q85" s="125"/>
    </row>
    <row r="86" spans="1:20" s="46" customFormat="1" x14ac:dyDescent="0.2">
      <c r="A86" s="124"/>
      <c r="B86" s="53"/>
      <c r="C86" s="53"/>
      <c r="D86" s="62" t="str">
        <f>"Total item "&amp;A84</f>
        <v>Total item 6.4</v>
      </c>
      <c r="E86" s="61"/>
      <c r="F86" s="56"/>
      <c r="G86" s="56"/>
      <c r="H86" s="56"/>
      <c r="I86" s="56"/>
      <c r="J86" s="52">
        <f>SUM(J85:J85)</f>
        <v>1</v>
      </c>
      <c r="K86" s="125"/>
      <c r="L86" s="126"/>
      <c r="M86" s="56"/>
      <c r="N86" s="125"/>
      <c r="O86" s="126"/>
      <c r="P86" s="56"/>
      <c r="Q86" s="125"/>
    </row>
    <row r="87" spans="1:20" s="46" customFormat="1" x14ac:dyDescent="0.2">
      <c r="A87" s="124"/>
      <c r="B87" s="53"/>
      <c r="C87" s="53"/>
      <c r="D87" s="45"/>
      <c r="E87" s="54"/>
      <c r="F87" s="55"/>
      <c r="G87" s="55"/>
      <c r="H87" s="55"/>
      <c r="I87" s="55"/>
      <c r="J87" s="55"/>
      <c r="K87" s="125"/>
      <c r="L87" s="126"/>
      <c r="M87" s="56"/>
      <c r="N87" s="125"/>
      <c r="O87" s="126"/>
      <c r="P87" s="56"/>
      <c r="Q87" s="125"/>
    </row>
    <row r="88" spans="1:20" s="46" customFormat="1" ht="10.8" thickBot="1" x14ac:dyDescent="0.25">
      <c r="A88" s="252"/>
      <c r="B88" s="156"/>
      <c r="C88" s="156"/>
      <c r="D88" s="253"/>
      <c r="E88" s="254"/>
      <c r="F88" s="255"/>
      <c r="G88" s="255"/>
      <c r="H88" s="255"/>
      <c r="I88" s="255"/>
      <c r="J88" s="255"/>
      <c r="K88" s="157"/>
      <c r="L88" s="158"/>
      <c r="M88" s="159"/>
      <c r="N88" s="157"/>
      <c r="O88" s="158"/>
      <c r="P88" s="159"/>
      <c r="Q88" s="157"/>
    </row>
    <row r="89" spans="1:20" s="107" customFormat="1" ht="16.2" thickBot="1" x14ac:dyDescent="0.25">
      <c r="A89" s="338" t="s">
        <v>30</v>
      </c>
      <c r="B89" s="339"/>
      <c r="C89" s="339"/>
      <c r="D89" s="339"/>
      <c r="E89" s="339"/>
      <c r="F89" s="339"/>
      <c r="G89" s="339"/>
      <c r="H89" s="339"/>
      <c r="I89" s="339"/>
      <c r="J89" s="339"/>
      <c r="K89" s="340"/>
      <c r="L89" s="106"/>
      <c r="M89" s="104"/>
      <c r="N89" s="105">
        <f>N13+N24+N39+N49+N55+N70</f>
        <v>12059.35</v>
      </c>
      <c r="O89" s="99"/>
      <c r="P89" s="104"/>
      <c r="Q89" s="105">
        <f>Q13+Q24+Q39+Q49+Q55+Q70</f>
        <v>11742.14</v>
      </c>
      <c r="R89" s="90" t="s">
        <v>106</v>
      </c>
      <c r="S89" s="91">
        <f>Q89/$Q$89</f>
        <v>1</v>
      </c>
    </row>
    <row r="90" spans="1:20" s="46" customFormat="1" x14ac:dyDescent="0.2">
      <c r="L90" s="117"/>
      <c r="N90" s="117"/>
      <c r="O90" s="117"/>
      <c r="Q90" s="117"/>
    </row>
    <row r="91" spans="1:20" s="46" customFormat="1" x14ac:dyDescent="0.2">
      <c r="L91" s="117"/>
      <c r="N91" s="117"/>
      <c r="O91" s="117"/>
      <c r="Q91" s="117"/>
    </row>
    <row r="92" spans="1:20" s="46" customFormat="1" ht="13.8" x14ac:dyDescent="0.2">
      <c r="L92" s="117"/>
      <c r="M92" s="102" t="s">
        <v>105</v>
      </c>
      <c r="N92" s="103">
        <f>N89/J47</f>
        <v>364.55108827085854</v>
      </c>
      <c r="O92" s="117"/>
      <c r="Q92" s="117"/>
    </row>
    <row r="93" spans="1:20" s="46" customFormat="1" x14ac:dyDescent="0.2">
      <c r="L93" s="117"/>
      <c r="N93" s="117"/>
      <c r="O93" s="117"/>
      <c r="Q93" s="117"/>
    </row>
    <row r="94" spans="1:20" s="46" customFormat="1" x14ac:dyDescent="0.2">
      <c r="L94" s="117"/>
      <c r="N94" s="117"/>
      <c r="O94" s="117"/>
      <c r="Q94" s="117"/>
    </row>
  </sheetData>
  <autoFilter ref="A12:Q89" xr:uid="{00000000-0009-0000-0000-000000000000}"/>
  <mergeCells count="6">
    <mergeCell ref="A89:K89"/>
    <mergeCell ref="A1:Q1"/>
    <mergeCell ref="A3:J3"/>
    <mergeCell ref="A4:J4"/>
    <mergeCell ref="L10:N10"/>
    <mergeCell ref="O10:Q10"/>
  </mergeCells>
  <phoneticPr fontId="38" type="noConversion"/>
  <printOptions horizontalCentered="1"/>
  <pageMargins left="0.59055118110236227" right="0.39370078740157483" top="1.7716535433070868" bottom="0.59055118110236227" header="0.39370078740157483" footer="0.39370078740157483"/>
  <pageSetup paperSize="9" orientation="portrait" r:id="rId1"/>
  <headerFooter>
    <oddHeader>&amp;C&amp;G</oddHeader>
    <oddFooter>&amp;R&amp;"Arial,Normal"&amp;8Pág. &amp;P de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2:X524"/>
  <sheetViews>
    <sheetView view="pageBreakPreview" zoomScale="90" zoomScaleNormal="100" zoomScaleSheetLayoutView="90" workbookViewId="0">
      <selection activeCell="B9" sqref="B9:J11"/>
    </sheetView>
  </sheetViews>
  <sheetFormatPr defaultRowHeight="13.8" x14ac:dyDescent="0.3"/>
  <cols>
    <col min="1" max="1" width="2.33203125" style="177" customWidth="1"/>
    <col min="2" max="2" width="12.33203125" style="177" customWidth="1"/>
    <col min="3" max="3" width="10.88671875" style="177" customWidth="1"/>
    <col min="4" max="4" width="53.33203125" style="177" customWidth="1"/>
    <col min="5" max="5" width="9.109375" style="177"/>
    <col min="6" max="6" width="10.5546875" style="177" customWidth="1"/>
    <col min="7" max="7" width="9.88671875" style="184" customWidth="1"/>
    <col min="8" max="8" width="8.88671875" style="185" customWidth="1"/>
    <col min="9" max="9" width="8.33203125" style="184" customWidth="1"/>
    <col min="10" max="10" width="11.33203125" style="185" customWidth="1"/>
    <col min="11" max="11" width="2.33203125" style="177" customWidth="1"/>
    <col min="12" max="14" width="9.109375" style="177"/>
    <col min="15" max="15" width="9.5546875" style="177" bestFit="1" customWidth="1"/>
    <col min="16" max="258" width="9.109375" style="177"/>
    <col min="259" max="259" width="17.5546875" style="177" customWidth="1"/>
    <col min="260" max="260" width="47.5546875" style="177" customWidth="1"/>
    <col min="261" max="261" width="9.109375" style="177"/>
    <col min="262" max="262" width="10.33203125" style="177" customWidth="1"/>
    <col min="263" max="263" width="11.6640625" style="177" customWidth="1"/>
    <col min="264" max="264" width="15.88671875" style="177" customWidth="1"/>
    <col min="265" max="514" width="9.109375" style="177"/>
    <col min="515" max="515" width="17.5546875" style="177" customWidth="1"/>
    <col min="516" max="516" width="47.5546875" style="177" customWidth="1"/>
    <col min="517" max="517" width="9.109375" style="177"/>
    <col min="518" max="518" width="10.33203125" style="177" customWidth="1"/>
    <col min="519" max="519" width="11.6640625" style="177" customWidth="1"/>
    <col min="520" max="520" width="15.88671875" style="177" customWidth="1"/>
    <col min="521" max="770" width="9.109375" style="177"/>
    <col min="771" max="771" width="17.5546875" style="177" customWidth="1"/>
    <col min="772" max="772" width="47.5546875" style="177" customWidth="1"/>
    <col min="773" max="773" width="9.109375" style="177"/>
    <col min="774" max="774" width="10.33203125" style="177" customWidth="1"/>
    <col min="775" max="775" width="11.6640625" style="177" customWidth="1"/>
    <col min="776" max="776" width="15.88671875" style="177" customWidth="1"/>
    <col min="777" max="1026" width="9.109375" style="177"/>
    <col min="1027" max="1027" width="17.5546875" style="177" customWidth="1"/>
    <col min="1028" max="1028" width="47.5546875" style="177" customWidth="1"/>
    <col min="1029" max="1029" width="9.109375" style="177"/>
    <col min="1030" max="1030" width="10.33203125" style="177" customWidth="1"/>
    <col min="1031" max="1031" width="11.6640625" style="177" customWidth="1"/>
    <col min="1032" max="1032" width="15.88671875" style="177" customWidth="1"/>
    <col min="1033" max="1282" width="9.109375" style="177"/>
    <col min="1283" max="1283" width="17.5546875" style="177" customWidth="1"/>
    <col min="1284" max="1284" width="47.5546875" style="177" customWidth="1"/>
    <col min="1285" max="1285" width="9.109375" style="177"/>
    <col min="1286" max="1286" width="10.33203125" style="177" customWidth="1"/>
    <col min="1287" max="1287" width="11.6640625" style="177" customWidth="1"/>
    <col min="1288" max="1288" width="15.88671875" style="177" customWidth="1"/>
    <col min="1289" max="1538" width="9.109375" style="177"/>
    <col min="1539" max="1539" width="17.5546875" style="177" customWidth="1"/>
    <col min="1540" max="1540" width="47.5546875" style="177" customWidth="1"/>
    <col min="1541" max="1541" width="9.109375" style="177"/>
    <col min="1542" max="1542" width="10.33203125" style="177" customWidth="1"/>
    <col min="1543" max="1543" width="11.6640625" style="177" customWidth="1"/>
    <col min="1544" max="1544" width="15.88671875" style="177" customWidth="1"/>
    <col min="1545" max="1794" width="9.109375" style="177"/>
    <col min="1795" max="1795" width="17.5546875" style="177" customWidth="1"/>
    <col min="1796" max="1796" width="47.5546875" style="177" customWidth="1"/>
    <col min="1797" max="1797" width="9.109375" style="177"/>
    <col min="1798" max="1798" width="10.33203125" style="177" customWidth="1"/>
    <col min="1799" max="1799" width="11.6640625" style="177" customWidth="1"/>
    <col min="1800" max="1800" width="15.88671875" style="177" customWidth="1"/>
    <col min="1801" max="2050" width="9.109375" style="177"/>
    <col min="2051" max="2051" width="17.5546875" style="177" customWidth="1"/>
    <col min="2052" max="2052" width="47.5546875" style="177" customWidth="1"/>
    <col min="2053" max="2053" width="9.109375" style="177"/>
    <col min="2054" max="2054" width="10.33203125" style="177" customWidth="1"/>
    <col min="2055" max="2055" width="11.6640625" style="177" customWidth="1"/>
    <col min="2056" max="2056" width="15.88671875" style="177" customWidth="1"/>
    <col min="2057" max="2306" width="9.109375" style="177"/>
    <col min="2307" max="2307" width="17.5546875" style="177" customWidth="1"/>
    <col min="2308" max="2308" width="47.5546875" style="177" customWidth="1"/>
    <col min="2309" max="2309" width="9.109375" style="177"/>
    <col min="2310" max="2310" width="10.33203125" style="177" customWidth="1"/>
    <col min="2311" max="2311" width="11.6640625" style="177" customWidth="1"/>
    <col min="2312" max="2312" width="15.88671875" style="177" customWidth="1"/>
    <col min="2313" max="2562" width="9.109375" style="177"/>
    <col min="2563" max="2563" width="17.5546875" style="177" customWidth="1"/>
    <col min="2564" max="2564" width="47.5546875" style="177" customWidth="1"/>
    <col min="2565" max="2565" width="9.109375" style="177"/>
    <col min="2566" max="2566" width="10.33203125" style="177" customWidth="1"/>
    <col min="2567" max="2567" width="11.6640625" style="177" customWidth="1"/>
    <col min="2568" max="2568" width="15.88671875" style="177" customWidth="1"/>
    <col min="2569" max="2818" width="9.109375" style="177"/>
    <col min="2819" max="2819" width="17.5546875" style="177" customWidth="1"/>
    <col min="2820" max="2820" width="47.5546875" style="177" customWidth="1"/>
    <col min="2821" max="2821" width="9.109375" style="177"/>
    <col min="2822" max="2822" width="10.33203125" style="177" customWidth="1"/>
    <col min="2823" max="2823" width="11.6640625" style="177" customWidth="1"/>
    <col min="2824" max="2824" width="15.88671875" style="177" customWidth="1"/>
    <col min="2825" max="3074" width="9.109375" style="177"/>
    <col min="3075" max="3075" width="17.5546875" style="177" customWidth="1"/>
    <col min="3076" max="3076" width="47.5546875" style="177" customWidth="1"/>
    <col min="3077" max="3077" width="9.109375" style="177"/>
    <col min="3078" max="3078" width="10.33203125" style="177" customWidth="1"/>
    <col min="3079" max="3079" width="11.6640625" style="177" customWidth="1"/>
    <col min="3080" max="3080" width="15.88671875" style="177" customWidth="1"/>
    <col min="3081" max="3330" width="9.109375" style="177"/>
    <col min="3331" max="3331" width="17.5546875" style="177" customWidth="1"/>
    <col min="3332" max="3332" width="47.5546875" style="177" customWidth="1"/>
    <col min="3333" max="3333" width="9.109375" style="177"/>
    <col min="3334" max="3334" width="10.33203125" style="177" customWidth="1"/>
    <col min="3335" max="3335" width="11.6640625" style="177" customWidth="1"/>
    <col min="3336" max="3336" width="15.88671875" style="177" customWidth="1"/>
    <col min="3337" max="3586" width="9.109375" style="177"/>
    <col min="3587" max="3587" width="17.5546875" style="177" customWidth="1"/>
    <col min="3588" max="3588" width="47.5546875" style="177" customWidth="1"/>
    <col min="3589" max="3589" width="9.109375" style="177"/>
    <col min="3590" max="3590" width="10.33203125" style="177" customWidth="1"/>
    <col min="3591" max="3591" width="11.6640625" style="177" customWidth="1"/>
    <col min="3592" max="3592" width="15.88671875" style="177" customWidth="1"/>
    <col min="3593" max="3842" width="9.109375" style="177"/>
    <col min="3843" max="3843" width="17.5546875" style="177" customWidth="1"/>
    <col min="3844" max="3844" width="47.5546875" style="177" customWidth="1"/>
    <col min="3845" max="3845" width="9.109375" style="177"/>
    <col min="3846" max="3846" width="10.33203125" style="177" customWidth="1"/>
    <col min="3847" max="3847" width="11.6640625" style="177" customWidth="1"/>
    <col min="3848" max="3848" width="15.88671875" style="177" customWidth="1"/>
    <col min="3849" max="4098" width="9.109375" style="177"/>
    <col min="4099" max="4099" width="17.5546875" style="177" customWidth="1"/>
    <col min="4100" max="4100" width="47.5546875" style="177" customWidth="1"/>
    <col min="4101" max="4101" width="9.109375" style="177"/>
    <col min="4102" max="4102" width="10.33203125" style="177" customWidth="1"/>
    <col min="4103" max="4103" width="11.6640625" style="177" customWidth="1"/>
    <col min="4104" max="4104" width="15.88671875" style="177" customWidth="1"/>
    <col min="4105" max="4354" width="9.109375" style="177"/>
    <col min="4355" max="4355" width="17.5546875" style="177" customWidth="1"/>
    <col min="4356" max="4356" width="47.5546875" style="177" customWidth="1"/>
    <col min="4357" max="4357" width="9.109375" style="177"/>
    <col min="4358" max="4358" width="10.33203125" style="177" customWidth="1"/>
    <col min="4359" max="4359" width="11.6640625" style="177" customWidth="1"/>
    <col min="4360" max="4360" width="15.88671875" style="177" customWidth="1"/>
    <col min="4361" max="4610" width="9.109375" style="177"/>
    <col min="4611" max="4611" width="17.5546875" style="177" customWidth="1"/>
    <col min="4612" max="4612" width="47.5546875" style="177" customWidth="1"/>
    <col min="4613" max="4613" width="9.109375" style="177"/>
    <col min="4614" max="4614" width="10.33203125" style="177" customWidth="1"/>
    <col min="4615" max="4615" width="11.6640625" style="177" customWidth="1"/>
    <col min="4616" max="4616" width="15.88671875" style="177" customWidth="1"/>
    <col min="4617" max="4866" width="9.109375" style="177"/>
    <col min="4867" max="4867" width="17.5546875" style="177" customWidth="1"/>
    <col min="4868" max="4868" width="47.5546875" style="177" customWidth="1"/>
    <col min="4869" max="4869" width="9.109375" style="177"/>
    <col min="4870" max="4870" width="10.33203125" style="177" customWidth="1"/>
    <col min="4871" max="4871" width="11.6640625" style="177" customWidth="1"/>
    <col min="4872" max="4872" width="15.88671875" style="177" customWidth="1"/>
    <col min="4873" max="5122" width="9.109375" style="177"/>
    <col min="5123" max="5123" width="17.5546875" style="177" customWidth="1"/>
    <col min="5124" max="5124" width="47.5546875" style="177" customWidth="1"/>
    <col min="5125" max="5125" width="9.109375" style="177"/>
    <col min="5126" max="5126" width="10.33203125" style="177" customWidth="1"/>
    <col min="5127" max="5127" width="11.6640625" style="177" customWidth="1"/>
    <col min="5128" max="5128" width="15.88671875" style="177" customWidth="1"/>
    <col min="5129" max="5378" width="9.109375" style="177"/>
    <col min="5379" max="5379" width="17.5546875" style="177" customWidth="1"/>
    <col min="5380" max="5380" width="47.5546875" style="177" customWidth="1"/>
    <col min="5381" max="5381" width="9.109375" style="177"/>
    <col min="5382" max="5382" width="10.33203125" style="177" customWidth="1"/>
    <col min="5383" max="5383" width="11.6640625" style="177" customWidth="1"/>
    <col min="5384" max="5384" width="15.88671875" style="177" customWidth="1"/>
    <col min="5385" max="5634" width="9.109375" style="177"/>
    <col min="5635" max="5635" width="17.5546875" style="177" customWidth="1"/>
    <col min="5636" max="5636" width="47.5546875" style="177" customWidth="1"/>
    <col min="5637" max="5637" width="9.109375" style="177"/>
    <col min="5638" max="5638" width="10.33203125" style="177" customWidth="1"/>
    <col min="5639" max="5639" width="11.6640625" style="177" customWidth="1"/>
    <col min="5640" max="5640" width="15.88671875" style="177" customWidth="1"/>
    <col min="5641" max="5890" width="9.109375" style="177"/>
    <col min="5891" max="5891" width="17.5546875" style="177" customWidth="1"/>
    <col min="5892" max="5892" width="47.5546875" style="177" customWidth="1"/>
    <col min="5893" max="5893" width="9.109375" style="177"/>
    <col min="5894" max="5894" width="10.33203125" style="177" customWidth="1"/>
    <col min="5895" max="5895" width="11.6640625" style="177" customWidth="1"/>
    <col min="5896" max="5896" width="15.88671875" style="177" customWidth="1"/>
    <col min="5897" max="6146" width="9.109375" style="177"/>
    <col min="6147" max="6147" width="17.5546875" style="177" customWidth="1"/>
    <col min="6148" max="6148" width="47.5546875" style="177" customWidth="1"/>
    <col min="6149" max="6149" width="9.109375" style="177"/>
    <col min="6150" max="6150" width="10.33203125" style="177" customWidth="1"/>
    <col min="6151" max="6151" width="11.6640625" style="177" customWidth="1"/>
    <col min="6152" max="6152" width="15.88671875" style="177" customWidth="1"/>
    <col min="6153" max="6402" width="9.109375" style="177"/>
    <col min="6403" max="6403" width="17.5546875" style="177" customWidth="1"/>
    <col min="6404" max="6404" width="47.5546875" style="177" customWidth="1"/>
    <col min="6405" max="6405" width="9.109375" style="177"/>
    <col min="6406" max="6406" width="10.33203125" style="177" customWidth="1"/>
    <col min="6407" max="6407" width="11.6640625" style="177" customWidth="1"/>
    <col min="6408" max="6408" width="15.88671875" style="177" customWidth="1"/>
    <col min="6409" max="6658" width="9.109375" style="177"/>
    <col min="6659" max="6659" width="17.5546875" style="177" customWidth="1"/>
    <col min="6660" max="6660" width="47.5546875" style="177" customWidth="1"/>
    <col min="6661" max="6661" width="9.109375" style="177"/>
    <col min="6662" max="6662" width="10.33203125" style="177" customWidth="1"/>
    <col min="6663" max="6663" width="11.6640625" style="177" customWidth="1"/>
    <col min="6664" max="6664" width="15.88671875" style="177" customWidth="1"/>
    <col min="6665" max="6914" width="9.109375" style="177"/>
    <col min="6915" max="6915" width="17.5546875" style="177" customWidth="1"/>
    <col min="6916" max="6916" width="47.5546875" style="177" customWidth="1"/>
    <col min="6917" max="6917" width="9.109375" style="177"/>
    <col min="6918" max="6918" width="10.33203125" style="177" customWidth="1"/>
    <col min="6919" max="6919" width="11.6640625" style="177" customWidth="1"/>
    <col min="6920" max="6920" width="15.88671875" style="177" customWidth="1"/>
    <col min="6921" max="7170" width="9.109375" style="177"/>
    <col min="7171" max="7171" width="17.5546875" style="177" customWidth="1"/>
    <col min="7172" max="7172" width="47.5546875" style="177" customWidth="1"/>
    <col min="7173" max="7173" width="9.109375" style="177"/>
    <col min="7174" max="7174" width="10.33203125" style="177" customWidth="1"/>
    <col min="7175" max="7175" width="11.6640625" style="177" customWidth="1"/>
    <col min="7176" max="7176" width="15.88671875" style="177" customWidth="1"/>
    <col min="7177" max="7426" width="9.109375" style="177"/>
    <col min="7427" max="7427" width="17.5546875" style="177" customWidth="1"/>
    <col min="7428" max="7428" width="47.5546875" style="177" customWidth="1"/>
    <col min="7429" max="7429" width="9.109375" style="177"/>
    <col min="7430" max="7430" width="10.33203125" style="177" customWidth="1"/>
    <col min="7431" max="7431" width="11.6640625" style="177" customWidth="1"/>
    <col min="7432" max="7432" width="15.88671875" style="177" customWidth="1"/>
    <col min="7433" max="7682" width="9.109375" style="177"/>
    <col min="7683" max="7683" width="17.5546875" style="177" customWidth="1"/>
    <col min="7684" max="7684" width="47.5546875" style="177" customWidth="1"/>
    <col min="7685" max="7685" width="9.109375" style="177"/>
    <col min="7686" max="7686" width="10.33203125" style="177" customWidth="1"/>
    <col min="7687" max="7687" width="11.6640625" style="177" customWidth="1"/>
    <col min="7688" max="7688" width="15.88671875" style="177" customWidth="1"/>
    <col min="7689" max="7938" width="9.109375" style="177"/>
    <col min="7939" max="7939" width="17.5546875" style="177" customWidth="1"/>
    <col min="7940" max="7940" width="47.5546875" style="177" customWidth="1"/>
    <col min="7941" max="7941" width="9.109375" style="177"/>
    <col min="7942" max="7942" width="10.33203125" style="177" customWidth="1"/>
    <col min="7943" max="7943" width="11.6640625" style="177" customWidth="1"/>
    <col min="7944" max="7944" width="15.88671875" style="177" customWidth="1"/>
    <col min="7945" max="8194" width="9.109375" style="177"/>
    <col min="8195" max="8195" width="17.5546875" style="177" customWidth="1"/>
    <col min="8196" max="8196" width="47.5546875" style="177" customWidth="1"/>
    <col min="8197" max="8197" width="9.109375" style="177"/>
    <col min="8198" max="8198" width="10.33203125" style="177" customWidth="1"/>
    <col min="8199" max="8199" width="11.6640625" style="177" customWidth="1"/>
    <col min="8200" max="8200" width="15.88671875" style="177" customWidth="1"/>
    <col min="8201" max="8450" width="9.109375" style="177"/>
    <col min="8451" max="8451" width="17.5546875" style="177" customWidth="1"/>
    <col min="8452" max="8452" width="47.5546875" style="177" customWidth="1"/>
    <col min="8453" max="8453" width="9.109375" style="177"/>
    <col min="8454" max="8454" width="10.33203125" style="177" customWidth="1"/>
    <col min="8455" max="8455" width="11.6640625" style="177" customWidth="1"/>
    <col min="8456" max="8456" width="15.88671875" style="177" customWidth="1"/>
    <col min="8457" max="8706" width="9.109375" style="177"/>
    <col min="8707" max="8707" width="17.5546875" style="177" customWidth="1"/>
    <col min="8708" max="8708" width="47.5546875" style="177" customWidth="1"/>
    <col min="8709" max="8709" width="9.109375" style="177"/>
    <col min="8710" max="8710" width="10.33203125" style="177" customWidth="1"/>
    <col min="8711" max="8711" width="11.6640625" style="177" customWidth="1"/>
    <col min="8712" max="8712" width="15.88671875" style="177" customWidth="1"/>
    <col min="8713" max="8962" width="9.109375" style="177"/>
    <col min="8963" max="8963" width="17.5546875" style="177" customWidth="1"/>
    <col min="8964" max="8964" width="47.5546875" style="177" customWidth="1"/>
    <col min="8965" max="8965" width="9.109375" style="177"/>
    <col min="8966" max="8966" width="10.33203125" style="177" customWidth="1"/>
    <col min="8967" max="8967" width="11.6640625" style="177" customWidth="1"/>
    <col min="8968" max="8968" width="15.88671875" style="177" customWidth="1"/>
    <col min="8969" max="9218" width="9.109375" style="177"/>
    <col min="9219" max="9219" width="17.5546875" style="177" customWidth="1"/>
    <col min="9220" max="9220" width="47.5546875" style="177" customWidth="1"/>
    <col min="9221" max="9221" width="9.109375" style="177"/>
    <col min="9222" max="9222" width="10.33203125" style="177" customWidth="1"/>
    <col min="9223" max="9223" width="11.6640625" style="177" customWidth="1"/>
    <col min="9224" max="9224" width="15.88671875" style="177" customWidth="1"/>
    <col min="9225" max="9474" width="9.109375" style="177"/>
    <col min="9475" max="9475" width="17.5546875" style="177" customWidth="1"/>
    <col min="9476" max="9476" width="47.5546875" style="177" customWidth="1"/>
    <col min="9477" max="9477" width="9.109375" style="177"/>
    <col min="9478" max="9478" width="10.33203125" style="177" customWidth="1"/>
    <col min="9479" max="9479" width="11.6640625" style="177" customWidth="1"/>
    <col min="9480" max="9480" width="15.88671875" style="177" customWidth="1"/>
    <col min="9481" max="9730" width="9.109375" style="177"/>
    <col min="9731" max="9731" width="17.5546875" style="177" customWidth="1"/>
    <col min="9732" max="9732" width="47.5546875" style="177" customWidth="1"/>
    <col min="9733" max="9733" width="9.109375" style="177"/>
    <col min="9734" max="9734" width="10.33203125" style="177" customWidth="1"/>
    <col min="9735" max="9735" width="11.6640625" style="177" customWidth="1"/>
    <col min="9736" max="9736" width="15.88671875" style="177" customWidth="1"/>
    <col min="9737" max="9986" width="9.109375" style="177"/>
    <col min="9987" max="9987" width="17.5546875" style="177" customWidth="1"/>
    <col min="9988" max="9988" width="47.5546875" style="177" customWidth="1"/>
    <col min="9989" max="9989" width="9.109375" style="177"/>
    <col min="9990" max="9990" width="10.33203125" style="177" customWidth="1"/>
    <col min="9991" max="9991" width="11.6640625" style="177" customWidth="1"/>
    <col min="9992" max="9992" width="15.88671875" style="177" customWidth="1"/>
    <col min="9993" max="10242" width="9.109375" style="177"/>
    <col min="10243" max="10243" width="17.5546875" style="177" customWidth="1"/>
    <col min="10244" max="10244" width="47.5546875" style="177" customWidth="1"/>
    <col min="10245" max="10245" width="9.109375" style="177"/>
    <col min="10246" max="10246" width="10.33203125" style="177" customWidth="1"/>
    <col min="10247" max="10247" width="11.6640625" style="177" customWidth="1"/>
    <col min="10248" max="10248" width="15.88671875" style="177" customWidth="1"/>
    <col min="10249" max="10498" width="9.109375" style="177"/>
    <col min="10499" max="10499" width="17.5546875" style="177" customWidth="1"/>
    <col min="10500" max="10500" width="47.5546875" style="177" customWidth="1"/>
    <col min="10501" max="10501" width="9.109375" style="177"/>
    <col min="10502" max="10502" width="10.33203125" style="177" customWidth="1"/>
    <col min="10503" max="10503" width="11.6640625" style="177" customWidth="1"/>
    <col min="10504" max="10504" width="15.88671875" style="177" customWidth="1"/>
    <col min="10505" max="10754" width="9.109375" style="177"/>
    <col min="10755" max="10755" width="17.5546875" style="177" customWidth="1"/>
    <col min="10756" max="10756" width="47.5546875" style="177" customWidth="1"/>
    <col min="10757" max="10757" width="9.109375" style="177"/>
    <col min="10758" max="10758" width="10.33203125" style="177" customWidth="1"/>
    <col min="10759" max="10759" width="11.6640625" style="177" customWidth="1"/>
    <col min="10760" max="10760" width="15.88671875" style="177" customWidth="1"/>
    <col min="10761" max="11010" width="9.109375" style="177"/>
    <col min="11011" max="11011" width="17.5546875" style="177" customWidth="1"/>
    <col min="11012" max="11012" width="47.5546875" style="177" customWidth="1"/>
    <col min="11013" max="11013" width="9.109375" style="177"/>
    <col min="11014" max="11014" width="10.33203125" style="177" customWidth="1"/>
    <col min="11015" max="11015" width="11.6640625" style="177" customWidth="1"/>
    <col min="11016" max="11016" width="15.88671875" style="177" customWidth="1"/>
    <col min="11017" max="11266" width="9.109375" style="177"/>
    <col min="11267" max="11267" width="17.5546875" style="177" customWidth="1"/>
    <col min="11268" max="11268" width="47.5546875" style="177" customWidth="1"/>
    <col min="11269" max="11269" width="9.109375" style="177"/>
    <col min="11270" max="11270" width="10.33203125" style="177" customWidth="1"/>
    <col min="11271" max="11271" width="11.6640625" style="177" customWidth="1"/>
    <col min="11272" max="11272" width="15.88671875" style="177" customWidth="1"/>
    <col min="11273" max="11522" width="9.109375" style="177"/>
    <col min="11523" max="11523" width="17.5546875" style="177" customWidth="1"/>
    <col min="11524" max="11524" width="47.5546875" style="177" customWidth="1"/>
    <col min="11525" max="11525" width="9.109375" style="177"/>
    <col min="11526" max="11526" width="10.33203125" style="177" customWidth="1"/>
    <col min="11527" max="11527" width="11.6640625" style="177" customWidth="1"/>
    <col min="11528" max="11528" width="15.88671875" style="177" customWidth="1"/>
    <col min="11529" max="11778" width="9.109375" style="177"/>
    <col min="11779" max="11779" width="17.5546875" style="177" customWidth="1"/>
    <col min="11780" max="11780" width="47.5546875" style="177" customWidth="1"/>
    <col min="11781" max="11781" width="9.109375" style="177"/>
    <col min="11782" max="11782" width="10.33203125" style="177" customWidth="1"/>
    <col min="11783" max="11783" width="11.6640625" style="177" customWidth="1"/>
    <col min="11784" max="11784" width="15.88671875" style="177" customWidth="1"/>
    <col min="11785" max="12034" width="9.109375" style="177"/>
    <col min="12035" max="12035" width="17.5546875" style="177" customWidth="1"/>
    <col min="12036" max="12036" width="47.5546875" style="177" customWidth="1"/>
    <col min="12037" max="12037" width="9.109375" style="177"/>
    <col min="12038" max="12038" width="10.33203125" style="177" customWidth="1"/>
    <col min="12039" max="12039" width="11.6640625" style="177" customWidth="1"/>
    <col min="12040" max="12040" width="15.88671875" style="177" customWidth="1"/>
    <col min="12041" max="12290" width="9.109375" style="177"/>
    <col min="12291" max="12291" width="17.5546875" style="177" customWidth="1"/>
    <col min="12292" max="12292" width="47.5546875" style="177" customWidth="1"/>
    <col min="12293" max="12293" width="9.109375" style="177"/>
    <col min="12294" max="12294" width="10.33203125" style="177" customWidth="1"/>
    <col min="12295" max="12295" width="11.6640625" style="177" customWidth="1"/>
    <col min="12296" max="12296" width="15.88671875" style="177" customWidth="1"/>
    <col min="12297" max="12546" width="9.109375" style="177"/>
    <col min="12547" max="12547" width="17.5546875" style="177" customWidth="1"/>
    <col min="12548" max="12548" width="47.5546875" style="177" customWidth="1"/>
    <col min="12549" max="12549" width="9.109375" style="177"/>
    <col min="12550" max="12550" width="10.33203125" style="177" customWidth="1"/>
    <col min="12551" max="12551" width="11.6640625" style="177" customWidth="1"/>
    <col min="12552" max="12552" width="15.88671875" style="177" customWidth="1"/>
    <col min="12553" max="12802" width="9.109375" style="177"/>
    <col min="12803" max="12803" width="17.5546875" style="177" customWidth="1"/>
    <col min="12804" max="12804" width="47.5546875" style="177" customWidth="1"/>
    <col min="12805" max="12805" width="9.109375" style="177"/>
    <col min="12806" max="12806" width="10.33203125" style="177" customWidth="1"/>
    <col min="12807" max="12807" width="11.6640625" style="177" customWidth="1"/>
    <col min="12808" max="12808" width="15.88671875" style="177" customWidth="1"/>
    <col min="12809" max="13058" width="9.109375" style="177"/>
    <col min="13059" max="13059" width="17.5546875" style="177" customWidth="1"/>
    <col min="13060" max="13060" width="47.5546875" style="177" customWidth="1"/>
    <col min="13061" max="13061" width="9.109375" style="177"/>
    <col min="13062" max="13062" width="10.33203125" style="177" customWidth="1"/>
    <col min="13063" max="13063" width="11.6640625" style="177" customWidth="1"/>
    <col min="13064" max="13064" width="15.88671875" style="177" customWidth="1"/>
    <col min="13065" max="13314" width="9.109375" style="177"/>
    <col min="13315" max="13315" width="17.5546875" style="177" customWidth="1"/>
    <col min="13316" max="13316" width="47.5546875" style="177" customWidth="1"/>
    <col min="13317" max="13317" width="9.109375" style="177"/>
    <col min="13318" max="13318" width="10.33203125" style="177" customWidth="1"/>
    <col min="13319" max="13319" width="11.6640625" style="177" customWidth="1"/>
    <col min="13320" max="13320" width="15.88671875" style="177" customWidth="1"/>
    <col min="13321" max="13570" width="9.109375" style="177"/>
    <col min="13571" max="13571" width="17.5546875" style="177" customWidth="1"/>
    <col min="13572" max="13572" width="47.5546875" style="177" customWidth="1"/>
    <col min="13573" max="13573" width="9.109375" style="177"/>
    <col min="13574" max="13574" width="10.33203125" style="177" customWidth="1"/>
    <col min="13575" max="13575" width="11.6640625" style="177" customWidth="1"/>
    <col min="13576" max="13576" width="15.88671875" style="177" customWidth="1"/>
    <col min="13577" max="13826" width="9.109375" style="177"/>
    <col min="13827" max="13827" width="17.5546875" style="177" customWidth="1"/>
    <col min="13828" max="13828" width="47.5546875" style="177" customWidth="1"/>
    <col min="13829" max="13829" width="9.109375" style="177"/>
    <col min="13830" max="13830" width="10.33203125" style="177" customWidth="1"/>
    <col min="13831" max="13831" width="11.6640625" style="177" customWidth="1"/>
    <col min="13832" max="13832" width="15.88671875" style="177" customWidth="1"/>
    <col min="13833" max="14082" width="9.109375" style="177"/>
    <col min="14083" max="14083" width="17.5546875" style="177" customWidth="1"/>
    <col min="14084" max="14084" width="47.5546875" style="177" customWidth="1"/>
    <col min="14085" max="14085" width="9.109375" style="177"/>
    <col min="14086" max="14086" width="10.33203125" style="177" customWidth="1"/>
    <col min="14087" max="14087" width="11.6640625" style="177" customWidth="1"/>
    <col min="14088" max="14088" width="15.88671875" style="177" customWidth="1"/>
    <col min="14089" max="14338" width="9.109375" style="177"/>
    <col min="14339" max="14339" width="17.5546875" style="177" customWidth="1"/>
    <col min="14340" max="14340" width="47.5546875" style="177" customWidth="1"/>
    <col min="14341" max="14341" width="9.109375" style="177"/>
    <col min="14342" max="14342" width="10.33203125" style="177" customWidth="1"/>
    <col min="14343" max="14343" width="11.6640625" style="177" customWidth="1"/>
    <col min="14344" max="14344" width="15.88671875" style="177" customWidth="1"/>
    <col min="14345" max="14594" width="9.109375" style="177"/>
    <col min="14595" max="14595" width="17.5546875" style="177" customWidth="1"/>
    <col min="14596" max="14596" width="47.5546875" style="177" customWidth="1"/>
    <col min="14597" max="14597" width="9.109375" style="177"/>
    <col min="14598" max="14598" width="10.33203125" style="177" customWidth="1"/>
    <col min="14599" max="14599" width="11.6640625" style="177" customWidth="1"/>
    <col min="14600" max="14600" width="15.88671875" style="177" customWidth="1"/>
    <col min="14601" max="14850" width="9.109375" style="177"/>
    <col min="14851" max="14851" width="17.5546875" style="177" customWidth="1"/>
    <col min="14852" max="14852" width="47.5546875" style="177" customWidth="1"/>
    <col min="14853" max="14853" width="9.109375" style="177"/>
    <col min="14854" max="14854" width="10.33203125" style="177" customWidth="1"/>
    <col min="14855" max="14855" width="11.6640625" style="177" customWidth="1"/>
    <col min="14856" max="14856" width="15.88671875" style="177" customWidth="1"/>
    <col min="14857" max="15106" width="9.109375" style="177"/>
    <col min="15107" max="15107" width="17.5546875" style="177" customWidth="1"/>
    <col min="15108" max="15108" width="47.5546875" style="177" customWidth="1"/>
    <col min="15109" max="15109" width="9.109375" style="177"/>
    <col min="15110" max="15110" width="10.33203125" style="177" customWidth="1"/>
    <col min="15111" max="15111" width="11.6640625" style="177" customWidth="1"/>
    <col min="15112" max="15112" width="15.88671875" style="177" customWidth="1"/>
    <col min="15113" max="15362" width="9.109375" style="177"/>
    <col min="15363" max="15363" width="17.5546875" style="177" customWidth="1"/>
    <col min="15364" max="15364" width="47.5546875" style="177" customWidth="1"/>
    <col min="15365" max="15365" width="9.109375" style="177"/>
    <col min="15366" max="15366" width="10.33203125" style="177" customWidth="1"/>
    <col min="15367" max="15367" width="11.6640625" style="177" customWidth="1"/>
    <col min="15368" max="15368" width="15.88671875" style="177" customWidth="1"/>
    <col min="15369" max="15618" width="9.109375" style="177"/>
    <col min="15619" max="15619" width="17.5546875" style="177" customWidth="1"/>
    <col min="15620" max="15620" width="47.5546875" style="177" customWidth="1"/>
    <col min="15621" max="15621" width="9.109375" style="177"/>
    <col min="15622" max="15622" width="10.33203125" style="177" customWidth="1"/>
    <col min="15623" max="15623" width="11.6640625" style="177" customWidth="1"/>
    <col min="15624" max="15624" width="15.88671875" style="177" customWidth="1"/>
    <col min="15625" max="15874" width="9.109375" style="177"/>
    <col min="15875" max="15875" width="17.5546875" style="177" customWidth="1"/>
    <col min="15876" max="15876" width="47.5546875" style="177" customWidth="1"/>
    <col min="15877" max="15877" width="9.109375" style="177"/>
    <col min="15878" max="15878" width="10.33203125" style="177" customWidth="1"/>
    <col min="15879" max="15879" width="11.6640625" style="177" customWidth="1"/>
    <col min="15880" max="15880" width="15.88671875" style="177" customWidth="1"/>
    <col min="15881" max="16130" width="9.109375" style="177"/>
    <col min="16131" max="16131" width="17.5546875" style="177" customWidth="1"/>
    <col min="16132" max="16132" width="47.5546875" style="177" customWidth="1"/>
    <col min="16133" max="16133" width="9.109375" style="177"/>
    <col min="16134" max="16134" width="10.33203125" style="177" customWidth="1"/>
    <col min="16135" max="16135" width="11.6640625" style="177" customWidth="1"/>
    <col min="16136" max="16136" width="15.88671875" style="177" customWidth="1"/>
    <col min="16137" max="16384" width="9.109375" style="177"/>
  </cols>
  <sheetData>
    <row r="2" spans="2:24" ht="23.4" x14ac:dyDescent="0.3">
      <c r="B2" s="382" t="s">
        <v>116</v>
      </c>
      <c r="C2" s="383"/>
      <c r="D2" s="383"/>
      <c r="E2" s="383"/>
      <c r="F2" s="383"/>
      <c r="G2" s="383"/>
      <c r="H2" s="383"/>
      <c r="I2" s="383"/>
      <c r="J2" s="384"/>
      <c r="K2" s="176"/>
    </row>
    <row r="4" spans="2:24" ht="15.6" x14ac:dyDescent="0.3">
      <c r="B4" s="178" t="str">
        <f>'(PLANILHAS ORÇ-MEM GERAL)'!A6</f>
        <v>OBRA: REFORMA DO BLOCO CIRÚRGICO DO HOSPITAL MUNICIPAL</v>
      </c>
      <c r="C4" s="179"/>
      <c r="D4" s="179"/>
      <c r="E4" s="179"/>
      <c r="F4" s="179"/>
      <c r="G4" s="180"/>
      <c r="H4" s="181"/>
      <c r="I4" s="180"/>
      <c r="J4" s="181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</row>
    <row r="5" spans="2:24" ht="15.6" x14ac:dyDescent="0.3">
      <c r="B5" s="178" t="str">
        <f>'(PLANILHAS ORÇ-MEM GERAL)'!A7</f>
        <v>LOCAL:  CENTRO - BREJO DA MADRE DE DEUS/ PE</v>
      </c>
      <c r="C5" s="183"/>
      <c r="D5" s="183"/>
      <c r="E5" s="183"/>
      <c r="F5" s="183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</row>
    <row r="6" spans="2:24" ht="15.6" x14ac:dyDescent="0.3">
      <c r="B6" s="178" t="e">
        <f>#REF!</f>
        <v>#REF!</v>
      </c>
      <c r="C6" s="183"/>
      <c r="D6" s="183"/>
      <c r="E6" s="183"/>
      <c r="F6" s="183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</row>
    <row r="7" spans="2:24" ht="15.6" x14ac:dyDescent="0.3">
      <c r="B7" s="178" t="e">
        <f>#REF!</f>
        <v>#REF!</v>
      </c>
      <c r="C7" s="183"/>
      <c r="D7" s="183"/>
      <c r="E7" s="183"/>
      <c r="F7" s="183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</row>
    <row r="9" spans="2:24" x14ac:dyDescent="0.3">
      <c r="B9" s="359" t="s">
        <v>238</v>
      </c>
      <c r="C9" s="360"/>
      <c r="D9" s="360"/>
      <c r="E9" s="360"/>
      <c r="F9" s="360"/>
      <c r="G9" s="360"/>
      <c r="H9" s="360"/>
      <c r="I9" s="360"/>
      <c r="J9" s="361"/>
      <c r="K9" s="176"/>
    </row>
    <row r="10" spans="2:24" x14ac:dyDescent="0.3">
      <c r="B10" s="362"/>
      <c r="C10" s="363"/>
      <c r="D10" s="363"/>
      <c r="E10" s="363"/>
      <c r="F10" s="363"/>
      <c r="G10" s="363"/>
      <c r="H10" s="363"/>
      <c r="I10" s="363"/>
      <c r="J10" s="364"/>
      <c r="K10" s="176"/>
    </row>
    <row r="11" spans="2:24" x14ac:dyDescent="0.3">
      <c r="B11" s="365"/>
      <c r="C11" s="366"/>
      <c r="D11" s="366"/>
      <c r="E11" s="366"/>
      <c r="F11" s="366"/>
      <c r="G11" s="366"/>
      <c r="H11" s="366"/>
      <c r="I11" s="366"/>
      <c r="J11" s="367"/>
      <c r="K11" s="176"/>
    </row>
    <row r="12" spans="2:24" x14ac:dyDescent="0.3">
      <c r="B12" s="368" t="s">
        <v>117</v>
      </c>
      <c r="C12" s="369"/>
      <c r="D12" s="187" t="s">
        <v>118</v>
      </c>
      <c r="E12" s="372" t="s">
        <v>242</v>
      </c>
      <c r="F12" s="372"/>
      <c r="G12" s="372"/>
      <c r="H12" s="372"/>
      <c r="I12" s="372"/>
      <c r="J12" s="373"/>
      <c r="K12" s="176"/>
    </row>
    <row r="13" spans="2:24" x14ac:dyDescent="0.3">
      <c r="B13" s="370"/>
      <c r="C13" s="371"/>
      <c r="D13" s="374" t="s">
        <v>119</v>
      </c>
      <c r="E13" s="375" t="s">
        <v>241</v>
      </c>
      <c r="F13" s="375"/>
      <c r="G13" s="375"/>
      <c r="H13" s="375"/>
      <c r="I13" s="375"/>
      <c r="J13" s="376"/>
      <c r="K13" s="176"/>
    </row>
    <row r="14" spans="2:24" x14ac:dyDescent="0.3">
      <c r="B14" s="370"/>
      <c r="C14" s="371"/>
      <c r="D14" s="374"/>
      <c r="E14" s="375"/>
      <c r="F14" s="375"/>
      <c r="G14" s="377"/>
      <c r="H14" s="377"/>
      <c r="I14" s="377"/>
      <c r="J14" s="378"/>
      <c r="K14" s="176"/>
    </row>
    <row r="15" spans="2:24" x14ac:dyDescent="0.3">
      <c r="B15" s="370"/>
      <c r="C15" s="371"/>
      <c r="D15" s="374"/>
      <c r="E15" s="375"/>
      <c r="F15" s="375"/>
      <c r="G15" s="377"/>
      <c r="H15" s="377"/>
      <c r="I15" s="377"/>
      <c r="J15" s="378"/>
      <c r="K15" s="176"/>
      <c r="N15" s="177">
        <f>2.54*1.5</f>
        <v>3.81</v>
      </c>
    </row>
    <row r="16" spans="2:24" x14ac:dyDescent="0.3">
      <c r="B16" s="370"/>
      <c r="C16" s="371"/>
      <c r="D16" s="188" t="s">
        <v>120</v>
      </c>
      <c r="E16" s="189" t="s">
        <v>148</v>
      </c>
      <c r="F16" s="379" t="s">
        <v>121</v>
      </c>
      <c r="G16" s="380">
        <f>H25</f>
        <v>107.92</v>
      </c>
      <c r="H16" s="380"/>
      <c r="I16" s="381">
        <f>J25</f>
        <v>113.85</v>
      </c>
      <c r="J16" s="381"/>
      <c r="K16" s="176"/>
    </row>
    <row r="17" spans="2:14" x14ac:dyDescent="0.3">
      <c r="B17" s="370"/>
      <c r="C17" s="371"/>
      <c r="D17" s="188" t="s">
        <v>122</v>
      </c>
      <c r="E17" s="189">
        <v>1</v>
      </c>
      <c r="F17" s="379"/>
      <c r="G17" s="380"/>
      <c r="H17" s="380"/>
      <c r="I17" s="381"/>
      <c r="J17" s="381"/>
      <c r="K17" s="176"/>
      <c r="M17" s="190"/>
      <c r="N17" s="190"/>
    </row>
    <row r="18" spans="2:14" x14ac:dyDescent="0.3">
      <c r="B18" s="191"/>
      <c r="C18" s="192"/>
      <c r="D18" s="193"/>
      <c r="E18" s="194"/>
      <c r="F18" s="195"/>
      <c r="G18" s="357" t="s">
        <v>123</v>
      </c>
      <c r="H18" s="357"/>
      <c r="I18" s="358" t="s">
        <v>124</v>
      </c>
      <c r="J18" s="358"/>
      <c r="K18" s="176"/>
    </row>
    <row r="19" spans="2:14" s="206" customFormat="1" ht="27.6" x14ac:dyDescent="0.3">
      <c r="B19" s="196" t="s">
        <v>125</v>
      </c>
      <c r="C19" s="197" t="s">
        <v>126</v>
      </c>
      <c r="D19" s="198" t="s">
        <v>104</v>
      </c>
      <c r="E19" s="199" t="s">
        <v>127</v>
      </c>
      <c r="F19" s="200" t="s">
        <v>128</v>
      </c>
      <c r="G19" s="201" t="s">
        <v>129</v>
      </c>
      <c r="H19" s="202" t="s">
        <v>130</v>
      </c>
      <c r="I19" s="203" t="s">
        <v>129</v>
      </c>
      <c r="J19" s="204" t="s">
        <v>130</v>
      </c>
      <c r="K19" s="205"/>
    </row>
    <row r="20" spans="2:14" ht="41.4" x14ac:dyDescent="0.3">
      <c r="B20" s="207" t="s">
        <v>184</v>
      </c>
      <c r="C20" s="208">
        <v>7568</v>
      </c>
      <c r="D20" s="209" t="s">
        <v>239</v>
      </c>
      <c r="E20" s="210" t="s">
        <v>148</v>
      </c>
      <c r="F20" s="211">
        <v>6</v>
      </c>
      <c r="G20" s="212" t="s">
        <v>240</v>
      </c>
      <c r="H20" s="213">
        <f>TRUNC($F20*G20,2)</f>
        <v>6.24</v>
      </c>
      <c r="I20" s="214" t="s">
        <v>240</v>
      </c>
      <c r="J20" s="213">
        <f>TRUNC($F20*I20,2)</f>
        <v>6.24</v>
      </c>
      <c r="K20" s="176"/>
      <c r="M20" s="190"/>
      <c r="N20" s="190"/>
    </row>
    <row r="21" spans="2:14" ht="27.6" x14ac:dyDescent="0.3">
      <c r="B21" s="207" t="s">
        <v>184</v>
      </c>
      <c r="C21" s="208">
        <v>37591</v>
      </c>
      <c r="D21" s="209" t="s">
        <v>243</v>
      </c>
      <c r="E21" s="210" t="s">
        <v>148</v>
      </c>
      <c r="F21" s="211" t="s">
        <v>185</v>
      </c>
      <c r="G21" s="212" t="s">
        <v>244</v>
      </c>
      <c r="H21" s="213">
        <f>TRUNC($F21*G21,2)</f>
        <v>53.58</v>
      </c>
      <c r="I21" s="263">
        <v>26.79</v>
      </c>
      <c r="J21" s="213">
        <f>TRUNC($F21*I21,2)</f>
        <v>53.58</v>
      </c>
      <c r="K21" s="176"/>
      <c r="M21" s="190"/>
      <c r="N21" s="190"/>
    </row>
    <row r="22" spans="2:14" x14ac:dyDescent="0.3">
      <c r="B22" s="207" t="s">
        <v>184</v>
      </c>
      <c r="C22" s="208" t="s">
        <v>186</v>
      </c>
      <c r="D22" s="209" t="s">
        <v>187</v>
      </c>
      <c r="E22" s="210" t="s">
        <v>188</v>
      </c>
      <c r="F22" s="211">
        <v>2.1000000000000001E-2</v>
      </c>
      <c r="G22" s="212" t="s">
        <v>192</v>
      </c>
      <c r="H22" s="213">
        <f>TRUNC($F22*G22,2)</f>
        <v>2.46</v>
      </c>
      <c r="I22" s="214" t="s">
        <v>192</v>
      </c>
      <c r="J22" s="213">
        <f>TRUNC($F22*I22,2)</f>
        <v>2.46</v>
      </c>
      <c r="K22" s="176"/>
      <c r="L22" s="176"/>
      <c r="M22" s="190"/>
      <c r="N22" s="190"/>
    </row>
    <row r="23" spans="2:14" x14ac:dyDescent="0.3">
      <c r="B23" s="207" t="s">
        <v>189</v>
      </c>
      <c r="C23" s="208" t="s">
        <v>245</v>
      </c>
      <c r="D23" s="209" t="s">
        <v>246</v>
      </c>
      <c r="E23" s="210" t="s">
        <v>102</v>
      </c>
      <c r="F23" s="211">
        <v>1.4944</v>
      </c>
      <c r="G23" s="212" t="s">
        <v>247</v>
      </c>
      <c r="H23" s="213">
        <f>TRUNC($F23*G23,2)</f>
        <v>33.770000000000003</v>
      </c>
      <c r="I23" s="214" t="s">
        <v>248</v>
      </c>
      <c r="J23" s="213">
        <f>TRUNC($F23*I23,2)</f>
        <v>37.729999999999997</v>
      </c>
      <c r="K23" s="176"/>
      <c r="L23" s="176"/>
      <c r="M23" s="190"/>
      <c r="N23" s="190"/>
    </row>
    <row r="24" spans="2:14" x14ac:dyDescent="0.3">
      <c r="B24" s="207" t="s">
        <v>189</v>
      </c>
      <c r="C24" s="208" t="s">
        <v>134</v>
      </c>
      <c r="D24" s="209" t="s">
        <v>135</v>
      </c>
      <c r="E24" s="210" t="s">
        <v>102</v>
      </c>
      <c r="F24" s="211">
        <v>0.98340000000000005</v>
      </c>
      <c r="G24" s="212" t="s">
        <v>195</v>
      </c>
      <c r="H24" s="213">
        <f>TRUNC($F24*G24,2)</f>
        <v>18.11</v>
      </c>
      <c r="I24" s="214" t="s">
        <v>196</v>
      </c>
      <c r="J24" s="213">
        <f>TRUNC($F24*I24,2)</f>
        <v>20.079999999999998</v>
      </c>
      <c r="K24" s="176"/>
      <c r="L24" s="176"/>
      <c r="M24" s="190"/>
      <c r="N24" s="190"/>
    </row>
    <row r="25" spans="2:14" ht="14.4" x14ac:dyDescent="0.3">
      <c r="B25" s="215"/>
      <c r="C25" s="216"/>
      <c r="D25" s="216"/>
      <c r="E25" s="216"/>
      <c r="F25" s="217"/>
      <c r="G25" s="218" t="s">
        <v>136</v>
      </c>
      <c r="H25" s="219">
        <f>TRUNC(SUM(H21:H24),2)</f>
        <v>107.92</v>
      </c>
      <c r="I25" s="220" t="s">
        <v>136</v>
      </c>
      <c r="J25" s="221">
        <f>TRUNC(SUM(J21:J24),2)</f>
        <v>113.85</v>
      </c>
      <c r="K25" s="222"/>
      <c r="M25" s="190"/>
      <c r="N25" s="190"/>
    </row>
    <row r="26" spans="2:14" x14ac:dyDescent="0.3">
      <c r="B26" s="223"/>
      <c r="C26" s="224"/>
      <c r="D26" s="224"/>
      <c r="E26" s="224"/>
      <c r="F26" s="224"/>
      <c r="G26" s="225"/>
      <c r="H26" s="226"/>
      <c r="I26" s="225"/>
      <c r="J26" s="227"/>
    </row>
    <row r="27" spans="2:14" x14ac:dyDescent="0.3">
      <c r="G27" s="177"/>
      <c r="I27" s="177"/>
    </row>
    <row r="28" spans="2:14" x14ac:dyDescent="0.3">
      <c r="B28" s="359" t="s">
        <v>197</v>
      </c>
      <c r="C28" s="360"/>
      <c r="D28" s="360"/>
      <c r="E28" s="360"/>
      <c r="F28" s="360"/>
      <c r="G28" s="360"/>
      <c r="H28" s="360"/>
      <c r="I28" s="360"/>
      <c r="J28" s="361"/>
      <c r="K28" s="176"/>
    </row>
    <row r="29" spans="2:14" x14ac:dyDescent="0.3">
      <c r="B29" s="362"/>
      <c r="C29" s="363"/>
      <c r="D29" s="363"/>
      <c r="E29" s="363"/>
      <c r="F29" s="363"/>
      <c r="G29" s="363"/>
      <c r="H29" s="363"/>
      <c r="I29" s="363"/>
      <c r="J29" s="364"/>
      <c r="K29" s="176"/>
    </row>
    <row r="30" spans="2:14" x14ac:dyDescent="0.3">
      <c r="B30" s="365"/>
      <c r="C30" s="366"/>
      <c r="D30" s="366"/>
      <c r="E30" s="366"/>
      <c r="F30" s="366"/>
      <c r="G30" s="366"/>
      <c r="H30" s="366"/>
      <c r="I30" s="366"/>
      <c r="J30" s="367"/>
      <c r="K30" s="176"/>
    </row>
    <row r="31" spans="2:14" x14ac:dyDescent="0.3">
      <c r="B31" s="368" t="s">
        <v>215</v>
      </c>
      <c r="C31" s="369"/>
      <c r="D31" s="187" t="s">
        <v>118</v>
      </c>
      <c r="E31" s="372" t="s">
        <v>198</v>
      </c>
      <c r="F31" s="372"/>
      <c r="G31" s="372"/>
      <c r="H31" s="372"/>
      <c r="I31" s="372"/>
      <c r="J31" s="373"/>
      <c r="K31" s="176"/>
    </row>
    <row r="32" spans="2:14" x14ac:dyDescent="0.3">
      <c r="B32" s="370"/>
      <c r="C32" s="371"/>
      <c r="D32" s="374" t="s">
        <v>119</v>
      </c>
      <c r="E32" s="375" t="s">
        <v>199</v>
      </c>
      <c r="F32" s="375"/>
      <c r="G32" s="375"/>
      <c r="H32" s="375"/>
      <c r="I32" s="375"/>
      <c r="J32" s="376"/>
      <c r="K32" s="176"/>
    </row>
    <row r="33" spans="2:14" x14ac:dyDescent="0.3">
      <c r="B33" s="370"/>
      <c r="C33" s="371"/>
      <c r="D33" s="374"/>
      <c r="E33" s="375"/>
      <c r="F33" s="375"/>
      <c r="G33" s="377"/>
      <c r="H33" s="377"/>
      <c r="I33" s="377"/>
      <c r="J33" s="378"/>
      <c r="K33" s="176"/>
    </row>
    <row r="34" spans="2:14" x14ac:dyDescent="0.3">
      <c r="B34" s="370"/>
      <c r="C34" s="371"/>
      <c r="D34" s="374"/>
      <c r="E34" s="375"/>
      <c r="F34" s="375"/>
      <c r="G34" s="377"/>
      <c r="H34" s="377"/>
      <c r="I34" s="377"/>
      <c r="J34" s="378"/>
      <c r="K34" s="176"/>
      <c r="N34" s="177">
        <f>2.54*1.5</f>
        <v>3.81</v>
      </c>
    </row>
    <row r="35" spans="2:14" x14ac:dyDescent="0.3">
      <c r="B35" s="370"/>
      <c r="C35" s="371"/>
      <c r="D35" s="188" t="s">
        <v>120</v>
      </c>
      <c r="E35" s="189" t="s">
        <v>148</v>
      </c>
      <c r="F35" s="379" t="s">
        <v>121</v>
      </c>
      <c r="G35" s="380">
        <f>H48</f>
        <v>64.819999999999993</v>
      </c>
      <c r="H35" s="380"/>
      <c r="I35" s="381">
        <f>J48</f>
        <v>74.2</v>
      </c>
      <c r="J35" s="381"/>
      <c r="K35" s="176"/>
    </row>
    <row r="36" spans="2:14" x14ac:dyDescent="0.3">
      <c r="B36" s="370"/>
      <c r="C36" s="371"/>
      <c r="D36" s="188" t="s">
        <v>122</v>
      </c>
      <c r="E36" s="189">
        <v>1</v>
      </c>
      <c r="F36" s="379"/>
      <c r="G36" s="380"/>
      <c r="H36" s="380"/>
      <c r="I36" s="381"/>
      <c r="J36" s="381"/>
      <c r="K36" s="176"/>
      <c r="M36" s="190"/>
      <c r="N36" s="190"/>
    </row>
    <row r="37" spans="2:14" x14ac:dyDescent="0.3">
      <c r="B37" s="191"/>
      <c r="C37" s="192"/>
      <c r="D37" s="193"/>
      <c r="E37" s="194"/>
      <c r="F37" s="195"/>
      <c r="G37" s="357" t="s">
        <v>123</v>
      </c>
      <c r="H37" s="357"/>
      <c r="I37" s="358" t="s">
        <v>124</v>
      </c>
      <c r="J37" s="358"/>
      <c r="K37" s="176"/>
    </row>
    <row r="38" spans="2:14" s="206" customFormat="1" ht="27.6" x14ac:dyDescent="0.3">
      <c r="B38" s="196" t="s">
        <v>125</v>
      </c>
      <c r="C38" s="197" t="s">
        <v>126</v>
      </c>
      <c r="D38" s="198" t="s">
        <v>104</v>
      </c>
      <c r="E38" s="199" t="s">
        <v>127</v>
      </c>
      <c r="F38" s="200" t="s">
        <v>128</v>
      </c>
      <c r="G38" s="201" t="s">
        <v>129</v>
      </c>
      <c r="H38" s="202" t="s">
        <v>130</v>
      </c>
      <c r="I38" s="203" t="s">
        <v>129</v>
      </c>
      <c r="J38" s="204" t="s">
        <v>130</v>
      </c>
      <c r="K38" s="205"/>
    </row>
    <row r="39" spans="2:14" ht="27.6" x14ac:dyDescent="0.3">
      <c r="B39" s="207" t="s">
        <v>131</v>
      </c>
      <c r="C39" s="208" t="s">
        <v>200</v>
      </c>
      <c r="D39" s="209" t="s">
        <v>201</v>
      </c>
      <c r="E39" s="210" t="s">
        <v>132</v>
      </c>
      <c r="F39" s="211">
        <v>3.9E-2</v>
      </c>
      <c r="G39" s="212" t="s">
        <v>216</v>
      </c>
      <c r="H39" s="213">
        <f>TRUNC($F39*G39,2)</f>
        <v>2.25</v>
      </c>
      <c r="I39" s="214" t="s">
        <v>216</v>
      </c>
      <c r="J39" s="213">
        <f t="shared" ref="J39:J47" si="0">TRUNC($F39*I39,2)</f>
        <v>2.25</v>
      </c>
      <c r="K39" s="176"/>
      <c r="M39" s="190"/>
      <c r="N39" s="190"/>
    </row>
    <row r="40" spans="2:14" ht="41.4" x14ac:dyDescent="0.3">
      <c r="B40" s="207" t="s">
        <v>131</v>
      </c>
      <c r="C40" s="208" t="s">
        <v>202</v>
      </c>
      <c r="D40" s="209" t="s">
        <v>203</v>
      </c>
      <c r="E40" s="210" t="s">
        <v>132</v>
      </c>
      <c r="F40" s="211">
        <v>0.09</v>
      </c>
      <c r="G40" s="212" t="s">
        <v>217</v>
      </c>
      <c r="H40" s="213">
        <f>TRUNC($F40*G40,2)</f>
        <v>2.14</v>
      </c>
      <c r="I40" s="214" t="s">
        <v>217</v>
      </c>
      <c r="J40" s="213">
        <f t="shared" si="0"/>
        <v>2.14</v>
      </c>
      <c r="K40" s="176"/>
      <c r="L40" s="176"/>
      <c r="M40" s="190"/>
      <c r="N40" s="190"/>
    </row>
    <row r="41" spans="2:14" ht="27.6" x14ac:dyDescent="0.3">
      <c r="B41" s="207" t="s">
        <v>131</v>
      </c>
      <c r="C41" s="208" t="s">
        <v>204</v>
      </c>
      <c r="D41" s="209" t="s">
        <v>205</v>
      </c>
      <c r="E41" s="210" t="s">
        <v>132</v>
      </c>
      <c r="F41" s="211">
        <v>1.2E-2</v>
      </c>
      <c r="G41" s="212" t="s">
        <v>218</v>
      </c>
      <c r="H41" s="213">
        <f>TRUNC($F41*G41,2)</f>
        <v>0.78</v>
      </c>
      <c r="I41" s="214" t="s">
        <v>218</v>
      </c>
      <c r="J41" s="213">
        <f t="shared" si="0"/>
        <v>0.78</v>
      </c>
      <c r="K41" s="176"/>
      <c r="L41" s="176"/>
      <c r="M41" s="190"/>
      <c r="N41" s="190"/>
    </row>
    <row r="42" spans="2:14" ht="27.6" x14ac:dyDescent="0.3">
      <c r="B42" s="207" t="s">
        <v>131</v>
      </c>
      <c r="C42" s="208" t="s">
        <v>206</v>
      </c>
      <c r="D42" s="209" t="s">
        <v>207</v>
      </c>
      <c r="E42" s="210" t="s">
        <v>132</v>
      </c>
      <c r="F42" s="211">
        <v>3</v>
      </c>
      <c r="G42" s="212" t="s">
        <v>219</v>
      </c>
      <c r="H42" s="213">
        <f>TRUNC($F42*G42,2)</f>
        <v>7.05</v>
      </c>
      <c r="I42" s="214" t="s">
        <v>219</v>
      </c>
      <c r="J42" s="213">
        <f t="shared" si="0"/>
        <v>7.05</v>
      </c>
      <c r="K42" s="176"/>
      <c r="L42" s="176"/>
      <c r="M42" s="190"/>
      <c r="N42" s="190"/>
    </row>
    <row r="43" spans="2:14" ht="27.6" x14ac:dyDescent="0.3">
      <c r="B43" s="207" t="s">
        <v>131</v>
      </c>
      <c r="C43" s="208" t="s">
        <v>208</v>
      </c>
      <c r="D43" s="209" t="s">
        <v>209</v>
      </c>
      <c r="E43" s="210" t="s">
        <v>132</v>
      </c>
      <c r="F43" s="211">
        <v>3</v>
      </c>
      <c r="G43" s="212" t="s">
        <v>220</v>
      </c>
      <c r="H43" s="213" t="s">
        <v>220</v>
      </c>
      <c r="I43" s="214" t="s">
        <v>220</v>
      </c>
      <c r="J43" s="213">
        <f t="shared" si="0"/>
        <v>6.36</v>
      </c>
      <c r="K43" s="176"/>
      <c r="M43" s="190"/>
      <c r="N43" s="190"/>
    </row>
    <row r="44" spans="2:14" ht="27.6" x14ac:dyDescent="0.3">
      <c r="B44" s="207" t="s">
        <v>131</v>
      </c>
      <c r="C44" s="208" t="s">
        <v>210</v>
      </c>
      <c r="D44" s="209" t="s">
        <v>211</v>
      </c>
      <c r="E44" s="210" t="s">
        <v>132</v>
      </c>
      <c r="F44" s="211">
        <v>0.2</v>
      </c>
      <c r="G44" s="212" t="s">
        <v>221</v>
      </c>
      <c r="H44" s="213">
        <f>TRUNC($F44*G44,2)</f>
        <v>0.15</v>
      </c>
      <c r="I44" s="214" t="s">
        <v>221</v>
      </c>
      <c r="J44" s="213">
        <f t="shared" si="0"/>
        <v>0.15</v>
      </c>
      <c r="K44" s="176"/>
      <c r="L44" s="176"/>
      <c r="M44" s="190"/>
      <c r="N44" s="190"/>
    </row>
    <row r="45" spans="2:14" ht="27.6" x14ac:dyDescent="0.3">
      <c r="B45" s="207" t="s">
        <v>131</v>
      </c>
      <c r="C45" s="208" t="s">
        <v>212</v>
      </c>
      <c r="D45" s="209" t="s">
        <v>213</v>
      </c>
      <c r="E45" s="210" t="s">
        <v>214</v>
      </c>
      <c r="F45" s="211">
        <v>4</v>
      </c>
      <c r="G45" s="212" t="s">
        <v>222</v>
      </c>
      <c r="H45" s="213">
        <f>TRUNC($F45*G45,2)</f>
        <v>26.2</v>
      </c>
      <c r="I45" s="214" t="s">
        <v>222</v>
      </c>
      <c r="J45" s="213">
        <f t="shared" si="0"/>
        <v>26.2</v>
      </c>
      <c r="K45" s="176"/>
      <c r="L45" s="176"/>
      <c r="M45" s="190"/>
      <c r="N45" s="190"/>
    </row>
    <row r="46" spans="2:14" ht="27.6" x14ac:dyDescent="0.3">
      <c r="B46" s="207" t="s">
        <v>133</v>
      </c>
      <c r="C46" s="208" t="s">
        <v>190</v>
      </c>
      <c r="D46" s="209" t="s">
        <v>191</v>
      </c>
      <c r="E46" s="210" t="s">
        <v>102</v>
      </c>
      <c r="F46" s="211">
        <v>0.65</v>
      </c>
      <c r="G46" s="212" t="s">
        <v>193</v>
      </c>
      <c r="H46" s="213">
        <f>TRUNC($F46*G46,2)</f>
        <v>14.28</v>
      </c>
      <c r="I46" s="214" t="s">
        <v>194</v>
      </c>
      <c r="J46" s="213">
        <f t="shared" si="0"/>
        <v>16</v>
      </c>
      <c r="K46" s="176"/>
      <c r="L46" s="176"/>
      <c r="M46" s="190"/>
      <c r="N46" s="190"/>
    </row>
    <row r="47" spans="2:14" ht="27.6" x14ac:dyDescent="0.3">
      <c r="B47" s="207" t="s">
        <v>133</v>
      </c>
      <c r="C47" s="208" t="s">
        <v>134</v>
      </c>
      <c r="D47" s="209" t="s">
        <v>135</v>
      </c>
      <c r="E47" s="210" t="s">
        <v>102</v>
      </c>
      <c r="F47" s="211">
        <v>0.65</v>
      </c>
      <c r="G47" s="212" t="s">
        <v>195</v>
      </c>
      <c r="H47" s="213">
        <f>TRUNC($F47*G47,2)</f>
        <v>11.97</v>
      </c>
      <c r="I47" s="214" t="s">
        <v>196</v>
      </c>
      <c r="J47" s="213">
        <f t="shared" si="0"/>
        <v>13.27</v>
      </c>
      <c r="K47" s="176"/>
      <c r="L47" s="176"/>
      <c r="M47" s="190"/>
      <c r="N47" s="190"/>
    </row>
    <row r="48" spans="2:14" ht="14.4" x14ac:dyDescent="0.3">
      <c r="B48" s="215"/>
      <c r="C48" s="216"/>
      <c r="D48" s="216"/>
      <c r="E48" s="216"/>
      <c r="F48" s="217"/>
      <c r="G48" s="218" t="s">
        <v>136</v>
      </c>
      <c r="H48" s="219">
        <f>TRUNC(SUM(H39:H47),2)</f>
        <v>64.819999999999993</v>
      </c>
      <c r="I48" s="220" t="s">
        <v>136</v>
      </c>
      <c r="J48" s="221">
        <f>TRUNC(SUM(J39:J47),2)</f>
        <v>74.2</v>
      </c>
      <c r="K48" s="222"/>
      <c r="M48" s="190"/>
      <c r="N48" s="190"/>
    </row>
    <row r="49" spans="2:14" x14ac:dyDescent="0.3">
      <c r="B49" s="223"/>
      <c r="C49" s="224"/>
      <c r="D49" s="224"/>
      <c r="E49" s="224"/>
      <c r="F49" s="224"/>
      <c r="G49" s="225"/>
      <c r="H49" s="226"/>
      <c r="I49" s="225"/>
      <c r="J49" s="227"/>
    </row>
    <row r="50" spans="2:14" x14ac:dyDescent="0.3">
      <c r="G50" s="177"/>
      <c r="I50" s="177"/>
    </row>
    <row r="51" spans="2:14" x14ac:dyDescent="0.3">
      <c r="B51" s="359" t="s">
        <v>224</v>
      </c>
      <c r="C51" s="360"/>
      <c r="D51" s="360"/>
      <c r="E51" s="360"/>
      <c r="F51" s="360"/>
      <c r="G51" s="360"/>
      <c r="H51" s="360"/>
      <c r="I51" s="360"/>
      <c r="J51" s="361"/>
      <c r="K51" s="176"/>
    </row>
    <row r="52" spans="2:14" x14ac:dyDescent="0.3">
      <c r="B52" s="362"/>
      <c r="C52" s="363"/>
      <c r="D52" s="363"/>
      <c r="E52" s="363"/>
      <c r="F52" s="363"/>
      <c r="G52" s="363"/>
      <c r="H52" s="363"/>
      <c r="I52" s="363"/>
      <c r="J52" s="364"/>
      <c r="K52" s="176"/>
    </row>
    <row r="53" spans="2:14" ht="30" customHeight="1" x14ac:dyDescent="0.3">
      <c r="B53" s="365"/>
      <c r="C53" s="366"/>
      <c r="D53" s="366"/>
      <c r="E53" s="366"/>
      <c r="F53" s="366"/>
      <c r="G53" s="366"/>
      <c r="H53" s="366"/>
      <c r="I53" s="366"/>
      <c r="J53" s="367"/>
      <c r="K53" s="176"/>
    </row>
    <row r="54" spans="2:14" x14ac:dyDescent="0.3">
      <c r="B54" s="368" t="s">
        <v>223</v>
      </c>
      <c r="C54" s="369"/>
      <c r="D54" s="187" t="s">
        <v>118</v>
      </c>
      <c r="E54" s="372" t="s">
        <v>225</v>
      </c>
      <c r="F54" s="372"/>
      <c r="G54" s="372"/>
      <c r="H54" s="372"/>
      <c r="I54" s="372"/>
      <c r="J54" s="373"/>
      <c r="K54" s="176"/>
    </row>
    <row r="55" spans="2:14" x14ac:dyDescent="0.3">
      <c r="B55" s="370"/>
      <c r="C55" s="371"/>
      <c r="D55" s="374" t="s">
        <v>119</v>
      </c>
      <c r="E55" s="375" t="s">
        <v>224</v>
      </c>
      <c r="F55" s="375"/>
      <c r="G55" s="375"/>
      <c r="H55" s="375"/>
      <c r="I55" s="375"/>
      <c r="J55" s="376"/>
      <c r="K55" s="176"/>
    </row>
    <row r="56" spans="2:14" x14ac:dyDescent="0.3">
      <c r="B56" s="370"/>
      <c r="C56" s="371"/>
      <c r="D56" s="374"/>
      <c r="E56" s="375"/>
      <c r="F56" s="375"/>
      <c r="G56" s="377"/>
      <c r="H56" s="377"/>
      <c r="I56" s="377"/>
      <c r="J56" s="378"/>
      <c r="K56" s="176"/>
    </row>
    <row r="57" spans="2:14" ht="27.75" customHeight="1" x14ac:dyDescent="0.3">
      <c r="B57" s="370"/>
      <c r="C57" s="371"/>
      <c r="D57" s="374"/>
      <c r="E57" s="375"/>
      <c r="F57" s="375"/>
      <c r="G57" s="377"/>
      <c r="H57" s="377"/>
      <c r="I57" s="377"/>
      <c r="J57" s="378"/>
      <c r="K57" s="176"/>
      <c r="N57" s="177">
        <f>2.54*1.5</f>
        <v>3.81</v>
      </c>
    </row>
    <row r="58" spans="2:14" x14ac:dyDescent="0.3">
      <c r="B58" s="370"/>
      <c r="C58" s="371"/>
      <c r="D58" s="188" t="s">
        <v>120</v>
      </c>
      <c r="E58" s="189" t="s">
        <v>182</v>
      </c>
      <c r="F58" s="379" t="s">
        <v>121</v>
      </c>
      <c r="G58" s="380">
        <f>H67</f>
        <v>149.47</v>
      </c>
      <c r="H58" s="380"/>
      <c r="I58" s="381">
        <f>J67</f>
        <v>151.83000000000001</v>
      </c>
      <c r="J58" s="381"/>
      <c r="K58" s="176"/>
    </row>
    <row r="59" spans="2:14" x14ac:dyDescent="0.3">
      <c r="B59" s="370"/>
      <c r="C59" s="371"/>
      <c r="D59" s="188" t="s">
        <v>122</v>
      </c>
      <c r="E59" s="189">
        <v>1</v>
      </c>
      <c r="F59" s="379"/>
      <c r="G59" s="380"/>
      <c r="H59" s="380"/>
      <c r="I59" s="381"/>
      <c r="J59" s="381"/>
      <c r="K59" s="176"/>
      <c r="M59" s="190"/>
      <c r="N59" s="190"/>
    </row>
    <row r="60" spans="2:14" x14ac:dyDescent="0.3">
      <c r="B60" s="191"/>
      <c r="C60" s="192"/>
      <c r="D60" s="193"/>
      <c r="E60" s="194"/>
      <c r="F60" s="195"/>
      <c r="G60" s="357" t="s">
        <v>123</v>
      </c>
      <c r="H60" s="357"/>
      <c r="I60" s="358" t="s">
        <v>124</v>
      </c>
      <c r="J60" s="358"/>
      <c r="K60" s="176"/>
    </row>
    <row r="61" spans="2:14" s="206" customFormat="1" ht="27.6" x14ac:dyDescent="0.3">
      <c r="B61" s="196" t="s">
        <v>125</v>
      </c>
      <c r="C61" s="197" t="s">
        <v>126</v>
      </c>
      <c r="D61" s="198" t="s">
        <v>104</v>
      </c>
      <c r="E61" s="199" t="s">
        <v>127</v>
      </c>
      <c r="F61" s="200" t="s">
        <v>128</v>
      </c>
      <c r="G61" s="201" t="s">
        <v>129</v>
      </c>
      <c r="H61" s="202" t="s">
        <v>130</v>
      </c>
      <c r="I61" s="203" t="s">
        <v>129</v>
      </c>
      <c r="J61" s="204" t="s">
        <v>130</v>
      </c>
      <c r="K61" s="205"/>
    </row>
    <row r="62" spans="2:14" ht="27.6" x14ac:dyDescent="0.3">
      <c r="B62" s="207" t="s">
        <v>131</v>
      </c>
      <c r="C62" s="208" t="s">
        <v>226</v>
      </c>
      <c r="D62" s="209" t="s">
        <v>227</v>
      </c>
      <c r="E62" s="210" t="s">
        <v>228</v>
      </c>
      <c r="F62" s="211">
        <v>1.05</v>
      </c>
      <c r="G62" s="212" t="s">
        <v>229</v>
      </c>
      <c r="H62" s="213">
        <f>TRUNC($F62*G62,2)</f>
        <v>104.1</v>
      </c>
      <c r="I62" s="214" t="s">
        <v>229</v>
      </c>
      <c r="J62" s="213">
        <f t="shared" ref="J62:J66" si="1">TRUNC($F62*I62,2)</f>
        <v>104.1</v>
      </c>
      <c r="K62" s="176"/>
      <c r="M62" s="190"/>
      <c r="N62" s="190"/>
    </row>
    <row r="63" spans="2:14" ht="27.6" x14ac:dyDescent="0.3">
      <c r="B63" s="207" t="s">
        <v>131</v>
      </c>
      <c r="C63" s="208" t="s">
        <v>186</v>
      </c>
      <c r="D63" s="209" t="s">
        <v>187</v>
      </c>
      <c r="E63" s="210" t="s">
        <v>230</v>
      </c>
      <c r="F63" s="211">
        <v>0.11</v>
      </c>
      <c r="G63" s="212" t="s">
        <v>192</v>
      </c>
      <c r="H63" s="213">
        <f>TRUNC($F63*G63,2)</f>
        <v>12.92</v>
      </c>
      <c r="I63" s="214" t="s">
        <v>192</v>
      </c>
      <c r="J63" s="213">
        <f t="shared" si="1"/>
        <v>12.92</v>
      </c>
      <c r="K63" s="176"/>
      <c r="L63" s="176"/>
      <c r="M63" s="190"/>
      <c r="N63" s="190"/>
    </row>
    <row r="64" spans="2:14" ht="27.6" x14ac:dyDescent="0.3">
      <c r="B64" s="207" t="s">
        <v>131</v>
      </c>
      <c r="C64" s="208" t="s">
        <v>235</v>
      </c>
      <c r="D64" s="209" t="s">
        <v>236</v>
      </c>
      <c r="E64" s="210" t="s">
        <v>230</v>
      </c>
      <c r="F64" s="211">
        <v>4</v>
      </c>
      <c r="G64" s="212" t="s">
        <v>237</v>
      </c>
      <c r="H64" s="213">
        <f>TRUNC($F64*G64,2)</f>
        <v>11.68</v>
      </c>
      <c r="I64" s="214" t="s">
        <v>237</v>
      </c>
      <c r="J64" s="213">
        <f t="shared" ref="J64" si="2">TRUNC($F64*I64,2)</f>
        <v>11.68</v>
      </c>
      <c r="K64" s="176"/>
      <c r="M64" s="190"/>
      <c r="N64" s="190"/>
    </row>
    <row r="65" spans="2:14" ht="27.6" x14ac:dyDescent="0.3">
      <c r="B65" s="207" t="s">
        <v>133</v>
      </c>
      <c r="C65" s="208" t="s">
        <v>231</v>
      </c>
      <c r="D65" s="209" t="s">
        <v>232</v>
      </c>
      <c r="E65" s="210" t="s">
        <v>102</v>
      </c>
      <c r="F65" s="211">
        <v>0.55000000000000004</v>
      </c>
      <c r="G65" s="212" t="s">
        <v>233</v>
      </c>
      <c r="H65" s="213">
        <f>TRUNC($F65*G65,2)</f>
        <v>12.49</v>
      </c>
      <c r="I65" s="214" t="s">
        <v>234</v>
      </c>
      <c r="J65" s="213">
        <f t="shared" si="1"/>
        <v>13.95</v>
      </c>
      <c r="K65" s="176"/>
      <c r="L65" s="176"/>
      <c r="M65" s="190"/>
      <c r="N65" s="190"/>
    </row>
    <row r="66" spans="2:14" ht="27.6" x14ac:dyDescent="0.3">
      <c r="B66" s="207" t="s">
        <v>133</v>
      </c>
      <c r="C66" s="208" t="s">
        <v>134</v>
      </c>
      <c r="D66" s="209" t="s">
        <v>135</v>
      </c>
      <c r="E66" s="210" t="s">
        <v>102</v>
      </c>
      <c r="F66" s="211">
        <v>0.45</v>
      </c>
      <c r="G66" s="212" t="s">
        <v>195</v>
      </c>
      <c r="H66" s="213">
        <f>TRUNC($F66*G66,2)</f>
        <v>8.2799999999999994</v>
      </c>
      <c r="I66" s="214" t="s">
        <v>196</v>
      </c>
      <c r="J66" s="213">
        <f t="shared" si="1"/>
        <v>9.18</v>
      </c>
      <c r="K66" s="176"/>
      <c r="L66" s="176"/>
      <c r="M66" s="190"/>
      <c r="N66" s="190"/>
    </row>
    <row r="67" spans="2:14" ht="14.4" x14ac:dyDescent="0.3">
      <c r="B67" s="215"/>
      <c r="C67" s="216"/>
      <c r="D67" s="216"/>
      <c r="E67" s="216"/>
      <c r="F67" s="217"/>
      <c r="G67" s="218" t="s">
        <v>136</v>
      </c>
      <c r="H67" s="219">
        <f>TRUNC(SUM(H62:H66),2)</f>
        <v>149.47</v>
      </c>
      <c r="I67" s="220" t="s">
        <v>136</v>
      </c>
      <c r="J67" s="221">
        <f>TRUNC(SUM(J62:J66),2)</f>
        <v>151.83000000000001</v>
      </c>
      <c r="K67" s="222"/>
      <c r="M67" s="190"/>
      <c r="N67" s="190"/>
    </row>
    <row r="68" spans="2:14" x14ac:dyDescent="0.3">
      <c r="B68" s="223"/>
      <c r="C68" s="224"/>
      <c r="D68" s="224"/>
      <c r="E68" s="224"/>
      <c r="F68" s="224"/>
      <c r="G68" s="225"/>
      <c r="H68" s="226"/>
      <c r="I68" s="225"/>
      <c r="J68" s="227"/>
    </row>
    <row r="69" spans="2:14" x14ac:dyDescent="0.3">
      <c r="G69" s="177"/>
      <c r="I69" s="177"/>
    </row>
    <row r="524" spans="13:13" x14ac:dyDescent="0.3">
      <c r="M524" s="228" t="e">
        <f>#REF!</f>
        <v>#REF!</v>
      </c>
    </row>
  </sheetData>
  <mergeCells count="31">
    <mergeCell ref="G18:H18"/>
    <mergeCell ref="I18:J18"/>
    <mergeCell ref="B2:J2"/>
    <mergeCell ref="B9:J11"/>
    <mergeCell ref="B12:C17"/>
    <mergeCell ref="E12:J12"/>
    <mergeCell ref="D13:D15"/>
    <mergeCell ref="E13:J15"/>
    <mergeCell ref="F16:F17"/>
    <mergeCell ref="G16:H17"/>
    <mergeCell ref="I16:J17"/>
    <mergeCell ref="G37:H37"/>
    <mergeCell ref="I37:J37"/>
    <mergeCell ref="B28:J30"/>
    <mergeCell ref="B31:C36"/>
    <mergeCell ref="E31:J31"/>
    <mergeCell ref="D32:D34"/>
    <mergeCell ref="E32:J34"/>
    <mergeCell ref="F35:F36"/>
    <mergeCell ref="G35:H36"/>
    <mergeCell ref="I35:J36"/>
    <mergeCell ref="G60:H60"/>
    <mergeCell ref="I60:J60"/>
    <mergeCell ref="B51:J53"/>
    <mergeCell ref="B54:C59"/>
    <mergeCell ref="E54:J54"/>
    <mergeCell ref="D55:D57"/>
    <mergeCell ref="E55:J57"/>
    <mergeCell ref="F58:F59"/>
    <mergeCell ref="G58:H59"/>
    <mergeCell ref="I58:J59"/>
  </mergeCells>
  <printOptions horizontalCentered="1"/>
  <pageMargins left="0.51181102362204722" right="0.51181102362204722" top="1.1811023622047245" bottom="0.78740157480314965" header="0.31496062992125984" footer="0.31496062992125984"/>
  <pageSetup paperSize="9" scale="51" orientation="portrait" r:id="rId1"/>
  <headerFooter>
    <oddHeader>&amp;L&amp;G&amp;R&amp;G</oddHeader>
    <oddFooter>Página 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BE4CF-7EBE-40EC-9864-9718D9F0C732}">
  <sheetPr>
    <tabColor rgb="FF0070C0"/>
    <pageSetUpPr fitToPage="1"/>
  </sheetPr>
  <dimension ref="A1:R30"/>
  <sheetViews>
    <sheetView tabSelected="1" view="pageBreakPreview" zoomScaleSheetLayoutView="100" workbookViewId="0">
      <pane ySplit="1320" topLeftCell="A8" activePane="bottomLeft"/>
      <selection activeCell="I9" sqref="G1:I1048576"/>
      <selection pane="bottomLeft" activeCell="D21" sqref="D21"/>
    </sheetView>
  </sheetViews>
  <sheetFormatPr defaultColWidth="9.109375" defaultRowHeight="10.199999999999999" x14ac:dyDescent="0.2"/>
  <cols>
    <col min="1" max="1" width="6.109375" style="270" customWidth="1"/>
    <col min="2" max="2" width="10.33203125" style="270" customWidth="1"/>
    <col min="3" max="3" width="8.88671875" style="270" bestFit="1" customWidth="1"/>
    <col min="4" max="4" width="56.6640625" style="270" customWidth="1"/>
    <col min="5" max="5" width="3.44140625" style="270" bestFit="1" customWidth="1"/>
    <col min="6" max="6" width="10.6640625" style="270" customWidth="1"/>
    <col min="7" max="7" width="11.77734375" style="276" customWidth="1"/>
    <col min="8" max="8" width="12" style="270" customWidth="1"/>
    <col min="9" max="9" width="13.109375" style="276" customWidth="1"/>
    <col min="10" max="10" width="4.109375" style="270" customWidth="1"/>
    <col min="11" max="11" width="14.109375" style="270" customWidth="1"/>
    <col min="12" max="12" width="14" style="270" customWidth="1"/>
    <col min="13" max="13" width="11.44140625" style="270" customWidth="1"/>
    <col min="14" max="17" width="11.33203125" style="270" customWidth="1"/>
    <col min="18" max="16384" width="9.109375" style="270"/>
  </cols>
  <sheetData>
    <row r="1" spans="1:18" ht="16.8" thickTop="1" thickBot="1" x14ac:dyDescent="0.35">
      <c r="A1" s="385" t="s">
        <v>25</v>
      </c>
      <c r="B1" s="386"/>
      <c r="C1" s="386"/>
      <c r="D1" s="386"/>
      <c r="E1" s="386"/>
      <c r="F1" s="386"/>
      <c r="G1" s="387"/>
      <c r="H1" s="386"/>
      <c r="I1" s="388"/>
    </row>
    <row r="2" spans="1:18" ht="16.2" hidden="1" thickTop="1" x14ac:dyDescent="0.3">
      <c r="A2" s="272"/>
      <c r="B2" s="272"/>
      <c r="C2" s="272"/>
      <c r="D2" s="272"/>
      <c r="E2" s="272"/>
      <c r="F2" s="273"/>
      <c r="G2" s="274"/>
      <c r="H2" s="273"/>
      <c r="I2" s="274"/>
    </row>
    <row r="3" spans="1:18" ht="16.2" hidden="1" thickTop="1" x14ac:dyDescent="0.3">
      <c r="A3" s="389" t="s">
        <v>42</v>
      </c>
      <c r="B3" s="390"/>
      <c r="C3" s="390"/>
      <c r="D3" s="390"/>
      <c r="E3" s="390"/>
      <c r="F3" s="275"/>
    </row>
    <row r="4" spans="1:18" ht="16.8" hidden="1" thickTop="1" thickBot="1" x14ac:dyDescent="0.35">
      <c r="A4" s="391" t="s">
        <v>0</v>
      </c>
      <c r="B4" s="392"/>
      <c r="C4" s="392"/>
      <c r="D4" s="392"/>
      <c r="E4" s="392"/>
      <c r="F4" s="275"/>
    </row>
    <row r="5" spans="1:18" ht="10.8" thickTop="1" x14ac:dyDescent="0.2">
      <c r="A5" s="277"/>
      <c r="B5" s="277"/>
      <c r="C5" s="277"/>
      <c r="D5" s="277"/>
      <c r="E5" s="277"/>
      <c r="F5" s="277"/>
      <c r="G5" s="278"/>
      <c r="H5" s="277"/>
      <c r="I5" s="278"/>
      <c r="K5" s="264" t="s">
        <v>101</v>
      </c>
      <c r="L5" s="264" t="s">
        <v>101</v>
      </c>
    </row>
    <row r="6" spans="1:18" s="280" customFormat="1" ht="12.75" customHeight="1" x14ac:dyDescent="0.3">
      <c r="A6" s="279" t="s">
        <v>264</v>
      </c>
      <c r="C6" s="281"/>
      <c r="D6" s="281"/>
      <c r="E6" s="281"/>
      <c r="F6" s="281"/>
      <c r="G6" s="282"/>
      <c r="H6" s="281"/>
      <c r="I6" s="281"/>
      <c r="K6" s="264" t="s">
        <v>252</v>
      </c>
      <c r="L6" s="264" t="s">
        <v>253</v>
      </c>
      <c r="M6" s="270"/>
      <c r="N6" s="270"/>
      <c r="O6" s="270"/>
      <c r="P6" s="270"/>
      <c r="Q6" s="270"/>
      <c r="R6" s="270"/>
    </row>
    <row r="7" spans="1:18" s="280" customFormat="1" ht="13.8" x14ac:dyDescent="0.3">
      <c r="A7" s="279" t="s">
        <v>259</v>
      </c>
      <c r="D7" s="283"/>
      <c r="E7" s="283"/>
      <c r="F7" s="283"/>
      <c r="G7" s="284"/>
      <c r="H7" s="283"/>
      <c r="I7" s="284"/>
      <c r="K7" s="285">
        <v>0.25280000000000002</v>
      </c>
      <c r="L7" s="285">
        <v>0.20499999999999999</v>
      </c>
      <c r="M7" s="270"/>
      <c r="N7" s="270"/>
      <c r="O7" s="270"/>
      <c r="P7" s="270"/>
      <c r="Q7" s="270"/>
      <c r="R7" s="270"/>
    </row>
    <row r="8" spans="1:18" s="280" customFormat="1" ht="13.8" x14ac:dyDescent="0.3">
      <c r="A8" s="279" t="s">
        <v>257</v>
      </c>
      <c r="D8" s="283"/>
      <c r="E8" s="283"/>
      <c r="F8" s="283"/>
      <c r="G8" s="284"/>
      <c r="H8" s="283"/>
      <c r="I8" s="284"/>
      <c r="K8" s="270"/>
      <c r="L8" s="270"/>
      <c r="M8" s="270"/>
      <c r="N8" s="270"/>
      <c r="O8" s="270"/>
      <c r="P8" s="270"/>
      <c r="Q8" s="270"/>
      <c r="R8" s="270"/>
    </row>
    <row r="9" spans="1:18" s="280" customFormat="1" ht="14.4" thickBot="1" x14ac:dyDescent="0.35">
      <c r="A9" s="286" t="s">
        <v>258</v>
      </c>
      <c r="D9" s="283"/>
      <c r="E9" s="283"/>
      <c r="F9" s="283"/>
      <c r="G9" s="284"/>
      <c r="H9" s="283"/>
      <c r="I9" s="284"/>
      <c r="K9" s="270"/>
      <c r="L9" s="270"/>
      <c r="M9" s="270"/>
      <c r="N9" s="270"/>
      <c r="O9" s="270"/>
      <c r="P9" s="270"/>
      <c r="Q9" s="270"/>
      <c r="R9" s="270"/>
    </row>
    <row r="10" spans="1:18" ht="12" customHeight="1" thickBot="1" x14ac:dyDescent="0.25">
      <c r="A10" s="94"/>
      <c r="B10" s="94"/>
      <c r="C10" s="94"/>
      <c r="D10" s="95"/>
      <c r="E10" s="96"/>
      <c r="F10" s="97"/>
      <c r="G10" s="393" t="s">
        <v>262</v>
      </c>
      <c r="H10" s="394"/>
      <c r="I10" s="395"/>
      <c r="K10" s="285" t="s">
        <v>113</v>
      </c>
    </row>
    <row r="11" spans="1:18" s="335" customFormat="1" ht="24.6" thickBot="1" x14ac:dyDescent="0.35">
      <c r="A11" s="329" t="s">
        <v>1</v>
      </c>
      <c r="B11" s="330" t="s">
        <v>48</v>
      </c>
      <c r="C11" s="330" t="s">
        <v>24</v>
      </c>
      <c r="D11" s="330" t="s">
        <v>2</v>
      </c>
      <c r="E11" s="330" t="s">
        <v>3</v>
      </c>
      <c r="F11" s="331" t="s">
        <v>45</v>
      </c>
      <c r="G11" s="332" t="s">
        <v>98</v>
      </c>
      <c r="H11" s="333" t="s">
        <v>99</v>
      </c>
      <c r="I11" s="334" t="s">
        <v>100</v>
      </c>
      <c r="K11" s="336">
        <f>I27</f>
        <v>198418.86000000002</v>
      </c>
      <c r="L11" s="337"/>
    </row>
    <row r="12" spans="1:18" s="294" customFormat="1" x14ac:dyDescent="0.2">
      <c r="A12" s="287"/>
      <c r="B12" s="288"/>
      <c r="C12" s="288"/>
      <c r="D12" s="289"/>
      <c r="E12" s="290"/>
      <c r="F12" s="291"/>
      <c r="G12" s="292"/>
      <c r="H12" s="293"/>
      <c r="I12" s="291"/>
    </row>
    <row r="13" spans="1:18" s="298" customFormat="1" ht="12" x14ac:dyDescent="0.25">
      <c r="A13" s="306" t="s">
        <v>8</v>
      </c>
      <c r="B13" s="307"/>
      <c r="C13" s="307"/>
      <c r="D13" s="308" t="s">
        <v>9</v>
      </c>
      <c r="E13" s="309"/>
      <c r="F13" s="310"/>
      <c r="G13" s="311"/>
      <c r="H13" s="312"/>
      <c r="I13" s="313">
        <f>SUM(I14:I16)</f>
        <v>3048.5</v>
      </c>
      <c r="J13" s="296" t="s">
        <v>106</v>
      </c>
      <c r="K13" s="297">
        <f>I13/$I$27</f>
        <v>1.5363962881351096E-2</v>
      </c>
    </row>
    <row r="14" spans="1:18" ht="12" x14ac:dyDescent="0.25">
      <c r="A14" s="314"/>
      <c r="B14" s="315"/>
      <c r="C14" s="315"/>
      <c r="D14" s="316"/>
      <c r="E14" s="317"/>
      <c r="F14" s="318"/>
      <c r="G14" s="319"/>
      <c r="H14" s="320"/>
      <c r="I14" s="318"/>
    </row>
    <row r="15" spans="1:18" s="294" customFormat="1" ht="24" x14ac:dyDescent="0.25">
      <c r="A15" s="314" t="s">
        <v>10</v>
      </c>
      <c r="B15" s="315" t="s">
        <v>178</v>
      </c>
      <c r="C15" s="315">
        <v>103689</v>
      </c>
      <c r="D15" s="321" t="s">
        <v>254</v>
      </c>
      <c r="E15" s="317" t="s">
        <v>11</v>
      </c>
      <c r="F15" s="318">
        <v>2</v>
      </c>
      <c r="G15" s="319">
        <v>468.06</v>
      </c>
      <c r="H15" s="320">
        <f>ROUND(G15*(1+$L$7),2)</f>
        <v>564.01</v>
      </c>
      <c r="I15" s="318">
        <f>TRUNC(F15*H15,2)</f>
        <v>1128.02</v>
      </c>
      <c r="J15" s="270"/>
      <c r="L15" s="270"/>
    </row>
    <row r="16" spans="1:18" s="294" customFormat="1" ht="12" x14ac:dyDescent="0.25">
      <c r="A16" s="314" t="s">
        <v>12</v>
      </c>
      <c r="B16" s="315" t="s">
        <v>256</v>
      </c>
      <c r="C16" s="315">
        <v>2450</v>
      </c>
      <c r="D16" s="321" t="s">
        <v>255</v>
      </c>
      <c r="E16" s="317" t="s">
        <v>11</v>
      </c>
      <c r="F16" s="318">
        <v>640.16</v>
      </c>
      <c r="G16" s="319">
        <v>2.4900000000000002</v>
      </c>
      <c r="H16" s="320">
        <f>ROUND(G16*(1+$L$7),2)</f>
        <v>3</v>
      </c>
      <c r="I16" s="318">
        <f>TRUNC(F16*H16,2)</f>
        <v>1920.48</v>
      </c>
      <c r="J16" s="270"/>
      <c r="L16" s="270"/>
    </row>
    <row r="17" spans="1:13" ht="12" x14ac:dyDescent="0.25">
      <c r="A17" s="314"/>
      <c r="B17" s="315"/>
      <c r="C17" s="315"/>
      <c r="D17" s="316"/>
      <c r="E17" s="317"/>
      <c r="F17" s="318"/>
      <c r="G17" s="319"/>
      <c r="H17" s="320"/>
      <c r="I17" s="318"/>
    </row>
    <row r="18" spans="1:13" s="298" customFormat="1" ht="12" x14ac:dyDescent="0.25">
      <c r="A18" s="306" t="s">
        <v>16</v>
      </c>
      <c r="B18" s="307"/>
      <c r="C18" s="307"/>
      <c r="D18" s="308" t="s">
        <v>37</v>
      </c>
      <c r="E18" s="309"/>
      <c r="F18" s="310"/>
      <c r="G18" s="311"/>
      <c r="H18" s="312"/>
      <c r="I18" s="313">
        <f>SUM(I19:I21)</f>
        <v>192579.32</v>
      </c>
      <c r="J18" s="296" t="s">
        <v>106</v>
      </c>
      <c r="K18" s="297">
        <f>I18/$I$27</f>
        <v>0.97056963234240934</v>
      </c>
    </row>
    <row r="19" spans="1:13" ht="12" x14ac:dyDescent="0.25">
      <c r="A19" s="314"/>
      <c r="B19" s="315"/>
      <c r="C19" s="315"/>
      <c r="D19" s="316"/>
      <c r="E19" s="317"/>
      <c r="F19" s="318"/>
      <c r="G19" s="319"/>
      <c r="H19" s="320"/>
      <c r="I19" s="318"/>
    </row>
    <row r="20" spans="1:13" s="294" customFormat="1" ht="24" x14ac:dyDescent="0.25">
      <c r="A20" s="314" t="s">
        <v>17</v>
      </c>
      <c r="B20" s="315" t="s">
        <v>47</v>
      </c>
      <c r="C20" s="315" t="s">
        <v>169</v>
      </c>
      <c r="D20" s="321" t="s">
        <v>251</v>
      </c>
      <c r="E20" s="317" t="s">
        <v>11</v>
      </c>
      <c r="F20" s="318">
        <v>640.16</v>
      </c>
      <c r="G20" s="319">
        <v>22.13</v>
      </c>
      <c r="H20" s="320">
        <f>ROUND(G20*(1+$L$7),2)</f>
        <v>26.67</v>
      </c>
      <c r="I20" s="318">
        <f>TRUNC(F20*H20,2)</f>
        <v>17073.060000000001</v>
      </c>
      <c r="J20" s="270"/>
      <c r="L20" s="270"/>
    </row>
    <row r="21" spans="1:13" s="294" customFormat="1" ht="19.8" customHeight="1" x14ac:dyDescent="0.25">
      <c r="A21" s="314" t="s">
        <v>18</v>
      </c>
      <c r="B21" s="315" t="s">
        <v>47</v>
      </c>
      <c r="C21" s="315" t="s">
        <v>249</v>
      </c>
      <c r="D21" s="321" t="s">
        <v>250</v>
      </c>
      <c r="E21" s="317" t="s">
        <v>11</v>
      </c>
      <c r="F21" s="318">
        <v>640.16000000000031</v>
      </c>
      <c r="G21" s="319">
        <v>227.52</v>
      </c>
      <c r="H21" s="320">
        <f>ROUND(G21*(1+$L$7),2)</f>
        <v>274.16000000000003</v>
      </c>
      <c r="I21" s="318">
        <f>TRUNC(F21*H21,2)</f>
        <v>175506.26</v>
      </c>
      <c r="J21" s="270"/>
      <c r="L21" s="299">
        <f>I27*4%</f>
        <v>7936.7544000000007</v>
      </c>
    </row>
    <row r="22" spans="1:13" ht="12" x14ac:dyDescent="0.25">
      <c r="A22" s="322"/>
      <c r="B22" s="323"/>
      <c r="C22" s="323"/>
      <c r="D22" s="324"/>
      <c r="E22" s="325"/>
      <c r="F22" s="326"/>
      <c r="G22" s="327"/>
      <c r="H22" s="328"/>
      <c r="I22" s="326"/>
    </row>
    <row r="23" spans="1:13" s="298" customFormat="1" ht="12" x14ac:dyDescent="0.25">
      <c r="A23" s="306" t="s">
        <v>16</v>
      </c>
      <c r="B23" s="307"/>
      <c r="C23" s="307"/>
      <c r="D23" s="308" t="s">
        <v>261</v>
      </c>
      <c r="E23" s="309"/>
      <c r="F23" s="310"/>
      <c r="G23" s="311"/>
      <c r="H23" s="312"/>
      <c r="I23" s="313">
        <f>SUM(I24:I25)</f>
        <v>2791.04</v>
      </c>
      <c r="J23" s="296" t="s">
        <v>106</v>
      </c>
      <c r="K23" s="297">
        <f>I23/$I$27</f>
        <v>1.4066404776239515E-2</v>
      </c>
    </row>
    <row r="24" spans="1:13" ht="12" x14ac:dyDescent="0.25">
      <c r="A24" s="314"/>
      <c r="B24" s="315"/>
      <c r="C24" s="315"/>
      <c r="D24" s="316"/>
      <c r="E24" s="317"/>
      <c r="F24" s="318"/>
      <c r="G24" s="319"/>
      <c r="H24" s="320"/>
      <c r="I24" s="318"/>
    </row>
    <row r="25" spans="1:13" s="294" customFormat="1" ht="12" x14ac:dyDescent="0.25">
      <c r="A25" s="314" t="s">
        <v>10</v>
      </c>
      <c r="B25" s="315" t="s">
        <v>47</v>
      </c>
      <c r="C25" s="315">
        <v>90776</v>
      </c>
      <c r="D25" s="321" t="s">
        <v>260</v>
      </c>
      <c r="E25" s="317" t="s">
        <v>263</v>
      </c>
      <c r="F25" s="318">
        <v>64</v>
      </c>
      <c r="G25" s="319">
        <v>36.19</v>
      </c>
      <c r="H25" s="320">
        <f>ROUND(G25*(1+$L$7),2)</f>
        <v>43.61</v>
      </c>
      <c r="I25" s="318">
        <f>TRUNC(F25*H25,2)</f>
        <v>2791.04</v>
      </c>
      <c r="J25" s="270"/>
      <c r="L25" s="270"/>
    </row>
    <row r="26" spans="1:13" s="294" customFormat="1" ht="10.8" thickBot="1" x14ac:dyDescent="0.25">
      <c r="A26" s="265"/>
      <c r="B26" s="266"/>
      <c r="C26" s="266"/>
      <c r="D26" s="295"/>
      <c r="E26" s="271"/>
      <c r="F26" s="268"/>
      <c r="G26" s="269"/>
      <c r="H26" s="267"/>
      <c r="I26" s="268"/>
    </row>
    <row r="27" spans="1:13" s="305" customFormat="1" ht="15" thickBot="1" x14ac:dyDescent="0.25">
      <c r="A27" s="396" t="s">
        <v>30</v>
      </c>
      <c r="B27" s="397"/>
      <c r="C27" s="397"/>
      <c r="D27" s="397"/>
      <c r="E27" s="397"/>
      <c r="F27" s="398"/>
      <c r="G27" s="302"/>
      <c r="H27" s="300"/>
      <c r="I27" s="301">
        <f>I13+I18+I23</f>
        <v>198418.86000000002</v>
      </c>
      <c r="J27" s="303" t="s">
        <v>106</v>
      </c>
      <c r="K27" s="304">
        <f>I27/$I$27</f>
        <v>1</v>
      </c>
    </row>
    <row r="28" spans="1:13" x14ac:dyDescent="0.2">
      <c r="L28" s="299">
        <f>I27*4%</f>
        <v>7936.7544000000007</v>
      </c>
      <c r="M28" s="299">
        <f>I27*0.04</f>
        <v>7936.7544000000007</v>
      </c>
    </row>
    <row r="30" spans="1:13" x14ac:dyDescent="0.2">
      <c r="K30" s="299">
        <f>I27*0.01</f>
        <v>1984.1886000000002</v>
      </c>
    </row>
  </sheetData>
  <autoFilter ref="A12:I27" xr:uid="{00000000-0009-0000-0000-000000000000}"/>
  <mergeCells count="5">
    <mergeCell ref="A1:I1"/>
    <mergeCell ref="A3:E3"/>
    <mergeCell ref="A4:E4"/>
    <mergeCell ref="G10:I10"/>
    <mergeCell ref="A27:F27"/>
  </mergeCells>
  <printOptions horizontalCentered="1"/>
  <pageMargins left="0.59055118110236227" right="0.39370078740157483" top="0.98425196850393704" bottom="0.59055118110236227" header="0.19685039370078741" footer="0.19685039370078741"/>
  <pageSetup paperSize="9" scale="69" fitToHeight="0" orientation="portrait" r:id="rId1"/>
  <headerFooter>
    <oddHeader>&amp;C&amp;G</oddHeader>
    <oddFooter>&amp;R&amp;"Arial,Normal"&amp;8Pág.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H33"/>
  <sheetViews>
    <sheetView view="pageBreakPreview" topLeftCell="A8" zoomScaleSheetLayoutView="100" workbookViewId="0">
      <pane ySplit="744" topLeftCell="A3" activePane="bottomLeft"/>
      <selection activeCell="D9" sqref="D1:E1048576"/>
      <selection pane="bottomLeft" activeCell="D18" sqref="D18"/>
    </sheetView>
  </sheetViews>
  <sheetFormatPr defaultColWidth="9.109375" defaultRowHeight="10.199999999999999" x14ac:dyDescent="0.2"/>
  <cols>
    <col min="1" max="1" width="5.6640625" style="3" customWidth="1"/>
    <col min="2" max="2" width="38.88671875" style="3" customWidth="1"/>
    <col min="3" max="3" width="15.6640625" style="3" customWidth="1"/>
    <col min="4" max="5" width="15.44140625" style="3" customWidth="1"/>
    <col min="6" max="6" width="4" style="3" customWidth="1"/>
    <col min="7" max="7" width="10" style="3" bestFit="1" customWidth="1"/>
    <col min="8" max="8" width="10.44140625" style="3" customWidth="1"/>
    <col min="9" max="16384" width="9.109375" style="3"/>
  </cols>
  <sheetData>
    <row r="1" spans="1:7" ht="15.6" x14ac:dyDescent="0.3">
      <c r="A1" s="401" t="s">
        <v>31</v>
      </c>
      <c r="B1" s="402"/>
      <c r="C1" s="402"/>
      <c r="D1" s="402"/>
      <c r="E1" s="403"/>
    </row>
    <row r="2" spans="1:7" x14ac:dyDescent="0.2">
      <c r="A2" s="41"/>
      <c r="B2" s="41"/>
      <c r="C2" s="41"/>
      <c r="D2" s="41"/>
      <c r="E2" s="41"/>
    </row>
    <row r="3" spans="1:7" s="6" customFormat="1" ht="12.75" customHeight="1" x14ac:dyDescent="0.25">
      <c r="A3" s="256" t="str">
        <f>Orçamento!A6</f>
        <v>OBRA: REVITALIZAÇÃO DE PISO COM EPÓXI AUTONIVELANTE NO HOSPITAL DE SÃO DOMINGOS</v>
      </c>
      <c r="B3" s="162"/>
      <c r="C3" s="162"/>
      <c r="D3" s="162"/>
    </row>
    <row r="4" spans="1:7" s="6" customFormat="1" ht="13.2" x14ac:dyDescent="0.25">
      <c r="A4" s="256" t="str">
        <f>Orçamento!A7</f>
        <v>LOCAL:  DISTRITO DE SÃO DOMINGOS - BREJO DA MADRE DE DEUS/ PE</v>
      </c>
      <c r="B4" s="42"/>
      <c r="C4" s="42"/>
      <c r="D4" s="42"/>
    </row>
    <row r="5" spans="1:7" s="6" customFormat="1" ht="13.2" x14ac:dyDescent="0.25">
      <c r="A5" s="256" t="s">
        <v>181</v>
      </c>
      <c r="B5" s="42"/>
      <c r="C5" s="42"/>
      <c r="D5" s="42"/>
    </row>
    <row r="6" spans="1:7" s="6" customFormat="1" ht="13.2" x14ac:dyDescent="0.25">
      <c r="A6" s="257" t="str">
        <f>Orçamento!A9</f>
        <v>DATA BASE: AGOSTO DE 2025</v>
      </c>
      <c r="B6" s="42"/>
      <c r="C6" s="42"/>
      <c r="D6" s="42"/>
    </row>
    <row r="7" spans="1:7" x14ac:dyDescent="0.2">
      <c r="A7" s="85"/>
      <c r="B7" s="85"/>
      <c r="C7" s="86"/>
      <c r="D7" s="67"/>
      <c r="E7" s="67"/>
    </row>
    <row r="8" spans="1:7" s="43" customFormat="1" x14ac:dyDescent="0.2">
      <c r="A8" s="404" t="s">
        <v>32</v>
      </c>
      <c r="B8" s="404" t="s">
        <v>33</v>
      </c>
      <c r="C8" s="405" t="s">
        <v>35</v>
      </c>
      <c r="D8" s="406" t="s">
        <v>34</v>
      </c>
      <c r="E8" s="406"/>
    </row>
    <row r="9" spans="1:7" s="43" customFormat="1" x14ac:dyDescent="0.2">
      <c r="A9" s="404"/>
      <c r="B9" s="404"/>
      <c r="C9" s="405"/>
      <c r="D9" s="258" t="s">
        <v>179</v>
      </c>
      <c r="E9" s="258" t="s">
        <v>180</v>
      </c>
    </row>
    <row r="10" spans="1:7" s="44" customFormat="1" x14ac:dyDescent="0.2">
      <c r="A10" s="165"/>
      <c r="B10" s="87"/>
      <c r="C10" s="41"/>
      <c r="D10" s="51"/>
      <c r="E10" s="166"/>
    </row>
    <row r="11" spans="1:7" s="46" customFormat="1" x14ac:dyDescent="0.2">
      <c r="A11" s="167" t="s">
        <v>8</v>
      </c>
      <c r="B11" s="70" t="e">
        <f>#REF!</f>
        <v>#REF!</v>
      </c>
      <c r="C11" s="71">
        <f>Orçamento!I13</f>
        <v>3048.5</v>
      </c>
      <c r="D11" s="71">
        <f>ROUND($C11*D12,2)</f>
        <v>3048.5</v>
      </c>
      <c r="E11" s="164"/>
      <c r="G11" s="72">
        <f>C11-SUM(D11:E11)</f>
        <v>0</v>
      </c>
    </row>
    <row r="12" spans="1:7" s="46" customFormat="1" x14ac:dyDescent="0.2">
      <c r="A12" s="163"/>
      <c r="B12" s="45"/>
      <c r="C12" s="73">
        <f>C11/$C$22</f>
        <v>1.5363962881351096E-2</v>
      </c>
      <c r="D12" s="74">
        <v>1</v>
      </c>
      <c r="E12" s="164"/>
    </row>
    <row r="13" spans="1:7" s="111" customFormat="1" ht="6.6" x14ac:dyDescent="0.15">
      <c r="A13" s="168"/>
      <c r="B13" s="108"/>
      <c r="C13" s="109"/>
      <c r="D13" s="110"/>
      <c r="E13" s="169"/>
    </row>
    <row r="14" spans="1:7" s="46" customFormat="1" x14ac:dyDescent="0.2">
      <c r="A14" s="167" t="s">
        <v>13</v>
      </c>
      <c r="B14" s="70" t="e">
        <f>#REF!</f>
        <v>#REF!</v>
      </c>
      <c r="C14" s="71">
        <f>Orçamento!I18</f>
        <v>192579.32</v>
      </c>
      <c r="D14" s="71">
        <f>ROUND($C14*D15,2)</f>
        <v>86660.69</v>
      </c>
      <c r="E14" s="71">
        <f>ROUND($C14*E15,2)</f>
        <v>105918.63</v>
      </c>
      <c r="G14" s="72">
        <f>C14-SUM(D14:E14)</f>
        <v>0</v>
      </c>
    </row>
    <row r="15" spans="1:7" s="46" customFormat="1" x14ac:dyDescent="0.2">
      <c r="A15" s="163"/>
      <c r="B15" s="45"/>
      <c r="C15" s="73">
        <f>C14/$C$22</f>
        <v>0.97056963234240934</v>
      </c>
      <c r="D15" s="74">
        <v>0.45</v>
      </c>
      <c r="E15" s="74">
        <v>0.55000000000000004</v>
      </c>
    </row>
    <row r="16" spans="1:7" s="111" customFormat="1" x14ac:dyDescent="0.2">
      <c r="A16" s="168"/>
      <c r="B16" s="121"/>
      <c r="C16" s="122"/>
      <c r="D16" s="110"/>
      <c r="E16" s="164"/>
    </row>
    <row r="17" spans="1:8" s="46" customFormat="1" x14ac:dyDescent="0.2">
      <c r="A17" s="167" t="s">
        <v>16</v>
      </c>
      <c r="B17" s="70" t="e">
        <f>#REF!</f>
        <v>#REF!</v>
      </c>
      <c r="C17" s="71">
        <f>Orçamento!I23</f>
        <v>2791.04</v>
      </c>
      <c r="D17" s="71">
        <f>ROUND($C17*D18,2)</f>
        <v>1395.52</v>
      </c>
      <c r="E17" s="71">
        <f>ROUND($C17*E18,2)</f>
        <v>1395.52</v>
      </c>
      <c r="G17" s="72">
        <f>C17-SUM(D17:E17)</f>
        <v>0</v>
      </c>
    </row>
    <row r="18" spans="1:8" s="46" customFormat="1" x14ac:dyDescent="0.2">
      <c r="A18" s="163"/>
      <c r="B18" s="45"/>
      <c r="C18" s="73">
        <f>C17/$C$22</f>
        <v>1.4066404776239515E-2</v>
      </c>
      <c r="D18" s="74">
        <v>0.5</v>
      </c>
      <c r="E18" s="74">
        <v>0.5</v>
      </c>
    </row>
    <row r="19" spans="1:8" s="111" customFormat="1" x14ac:dyDescent="0.2">
      <c r="A19" s="168"/>
      <c r="B19" s="121"/>
      <c r="C19" s="122"/>
      <c r="D19" s="110"/>
      <c r="E19" s="164"/>
    </row>
    <row r="20" spans="1:8" s="111" customFormat="1" ht="6.6" x14ac:dyDescent="0.15">
      <c r="A20" s="168"/>
      <c r="B20" s="108"/>
      <c r="C20" s="109"/>
      <c r="D20" s="110"/>
      <c r="E20" s="169"/>
    </row>
    <row r="21" spans="1:8" s="111" customFormat="1" ht="6.6" x14ac:dyDescent="0.15">
      <c r="A21" s="168"/>
      <c r="B21" s="108"/>
      <c r="C21" s="109"/>
      <c r="D21" s="110"/>
      <c r="E21" s="169"/>
    </row>
    <row r="22" spans="1:8" s="46" customFormat="1" x14ac:dyDescent="0.2">
      <c r="A22" s="407" t="s">
        <v>43</v>
      </c>
      <c r="B22" s="408"/>
      <c r="C22" s="71">
        <f>C11+C14+C17</f>
        <v>198418.86000000002</v>
      </c>
      <c r="D22" s="55"/>
      <c r="E22" s="164"/>
    </row>
    <row r="23" spans="1:8" s="46" customFormat="1" x14ac:dyDescent="0.2">
      <c r="A23" s="407"/>
      <c r="B23" s="408"/>
      <c r="C23" s="73">
        <f>C22/$C$22</f>
        <v>1</v>
      </c>
      <c r="D23" s="55"/>
      <c r="E23" s="170"/>
    </row>
    <row r="24" spans="1:8" s="46" customFormat="1" x14ac:dyDescent="0.2">
      <c r="A24" s="171"/>
      <c r="B24" s="89"/>
      <c r="C24" s="88"/>
      <c r="D24" s="51"/>
      <c r="E24" s="172"/>
    </row>
    <row r="25" spans="1:8" s="48" customFormat="1" x14ac:dyDescent="0.2">
      <c r="A25" s="399" t="s">
        <v>46</v>
      </c>
      <c r="B25" s="399"/>
      <c r="C25" s="399"/>
      <c r="D25" s="174">
        <f>SUM(D11,D14,D17)</f>
        <v>91104.71</v>
      </c>
      <c r="E25" s="174">
        <f>SUM(E11,E14,E17)</f>
        <v>107314.15000000001</v>
      </c>
    </row>
    <row r="26" spans="1:8" s="48" customFormat="1" ht="11.4" x14ac:dyDescent="0.2">
      <c r="A26" s="399"/>
      <c r="B26" s="399"/>
      <c r="C26" s="399"/>
      <c r="D26" s="175">
        <f>D25/$C$22</f>
        <v>0.45915347966418113</v>
      </c>
      <c r="E26" s="175">
        <f>E25/$C$22</f>
        <v>0.54084652033581893</v>
      </c>
    </row>
    <row r="27" spans="1:8" s="46" customFormat="1" x14ac:dyDescent="0.2">
      <c r="A27" s="171"/>
      <c r="B27" s="89"/>
      <c r="C27" s="88"/>
      <c r="D27" s="51"/>
      <c r="E27" s="172"/>
    </row>
    <row r="28" spans="1:8" s="48" customFormat="1" x14ac:dyDescent="0.2">
      <c r="A28" s="399" t="s">
        <v>78</v>
      </c>
      <c r="B28" s="399"/>
      <c r="C28" s="399"/>
      <c r="D28" s="174">
        <f>D25</f>
        <v>91104.71</v>
      </c>
      <c r="E28" s="174">
        <f>E25+D28</f>
        <v>198418.86000000002</v>
      </c>
    </row>
    <row r="29" spans="1:8" s="48" customFormat="1" ht="11.4" x14ac:dyDescent="0.2">
      <c r="A29" s="399"/>
      <c r="B29" s="399"/>
      <c r="C29" s="399"/>
      <c r="D29" s="175">
        <f>D28/$C$22</f>
        <v>0.45915347966418113</v>
      </c>
      <c r="E29" s="175">
        <f>E28/$C$22</f>
        <v>1</v>
      </c>
    </row>
    <row r="30" spans="1:8" s="48" customFormat="1" x14ac:dyDescent="0.2">
      <c r="A30" s="165"/>
      <c r="B30" s="85"/>
      <c r="C30" s="85"/>
      <c r="E30" s="173"/>
    </row>
    <row r="31" spans="1:8" s="49" customFormat="1" ht="12" x14ac:dyDescent="0.25">
      <c r="A31" s="399" t="s">
        <v>30</v>
      </c>
      <c r="B31" s="399"/>
      <c r="C31" s="399"/>
      <c r="D31" s="400">
        <f>SUM(D25:E25)</f>
        <v>198418.86000000002</v>
      </c>
      <c r="E31" s="400"/>
      <c r="G31" s="75">
        <f>'(PLANILHAS ORÇ-MEM GERAL)'!Q89</f>
        <v>11742.14</v>
      </c>
      <c r="H31" s="76">
        <f>D31-G31</f>
        <v>186676.72000000003</v>
      </c>
    </row>
    <row r="32" spans="1:8" x14ac:dyDescent="0.2">
      <c r="G32" s="50"/>
    </row>
    <row r="33" spans="3:8" x14ac:dyDescent="0.2">
      <c r="C33" s="78">
        <f>'(PLANILHAS ORÇ-MEM GERAL)'!Q89</f>
        <v>11742.14</v>
      </c>
      <c r="D33" s="160">
        <f>D25-$H$33</f>
        <v>-8104.7200000000012</v>
      </c>
      <c r="E33" s="160">
        <f>E25-$H$33</f>
        <v>8104.7200000000012</v>
      </c>
      <c r="F33" s="161"/>
      <c r="G33" s="76" t="s">
        <v>44</v>
      </c>
      <c r="H33" s="77">
        <f>C22/2</f>
        <v>99209.430000000008</v>
      </c>
    </row>
  </sheetData>
  <mergeCells count="10">
    <mergeCell ref="A31:C31"/>
    <mergeCell ref="D31:E31"/>
    <mergeCell ref="A1:E1"/>
    <mergeCell ref="A8:A9"/>
    <mergeCell ref="B8:B9"/>
    <mergeCell ref="C8:C9"/>
    <mergeCell ref="D8:E8"/>
    <mergeCell ref="A22:B23"/>
    <mergeCell ref="A25:C26"/>
    <mergeCell ref="A28:C29"/>
  </mergeCells>
  <printOptions horizontalCentered="1"/>
  <pageMargins left="0.39370078740157483" right="0.39370078740157483" top="1.3779527559055118" bottom="0.19685039370078741" header="0.39370078740157483" footer="0.39370078740157483"/>
  <pageSetup paperSize="9" fitToHeight="0" orientation="portrait" horizontalDpi="300" verticalDpi="300" r:id="rId1"/>
  <headerFooter>
    <oddHeader>&amp;C&amp;G&amp;R]</oddHeader>
    <oddFooter>&amp;R&amp;"Arial,Normal"&amp;8Pág.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1:F61"/>
  <sheetViews>
    <sheetView view="pageBreakPreview" zoomScaleSheetLayoutView="100" workbookViewId="0">
      <selection activeCell="B2" sqref="B2:D2"/>
    </sheetView>
  </sheetViews>
  <sheetFormatPr defaultColWidth="9.109375" defaultRowHeight="13.8" x14ac:dyDescent="0.25"/>
  <cols>
    <col min="1" max="1" width="1.109375" style="31" customWidth="1"/>
    <col min="2" max="2" width="82.88671875" style="31" customWidth="1"/>
    <col min="3" max="3" width="10.109375" style="33" bestFit="1" customWidth="1"/>
    <col min="4" max="4" width="12" style="33" customWidth="1"/>
    <col min="5" max="5" width="11.44140625" style="31" customWidth="1"/>
    <col min="6" max="6" width="62.5546875" style="31" customWidth="1"/>
    <col min="7" max="16384" width="9.109375" style="31"/>
  </cols>
  <sheetData>
    <row r="1" spans="2:6" s="1" customFormat="1" ht="6.75" customHeight="1" x14ac:dyDescent="0.25">
      <c r="C1" s="2"/>
      <c r="D1" s="2"/>
    </row>
    <row r="2" spans="2:6" s="1" customFormat="1" ht="17.399999999999999" x14ac:dyDescent="0.3">
      <c r="B2" s="415" t="s">
        <v>49</v>
      </c>
      <c r="C2" s="415"/>
      <c r="D2" s="415"/>
    </row>
    <row r="3" spans="2:6" s="3" customFormat="1" ht="10.199999999999999" x14ac:dyDescent="0.2">
      <c r="B3" s="4"/>
      <c r="C3" s="4"/>
      <c r="D3" s="4"/>
    </row>
    <row r="4" spans="2:6" s="1" customFormat="1" ht="15.6" x14ac:dyDescent="0.3">
      <c r="B4" s="416" t="s">
        <v>108</v>
      </c>
      <c r="C4" s="416"/>
      <c r="D4" s="416"/>
    </row>
    <row r="5" spans="2:6" s="1" customFormat="1" ht="13.2" x14ac:dyDescent="0.25">
      <c r="B5" s="5"/>
      <c r="C5" s="5"/>
      <c r="D5" s="5"/>
    </row>
    <row r="6" spans="2:6" s="6" customFormat="1" ht="15" customHeight="1" x14ac:dyDescent="0.25">
      <c r="B6" s="417" t="str">
        <f>'(PLANILHAS ORÇ-MEM GERAL)'!A6</f>
        <v>OBRA: REFORMA DO BLOCO CIRÚRGICO DO HOSPITAL MUNICIPAL</v>
      </c>
      <c r="C6" s="417"/>
      <c r="D6" s="417"/>
    </row>
    <row r="7" spans="2:6" s="6" customFormat="1" ht="15" customHeight="1" x14ac:dyDescent="0.25">
      <c r="B7" s="417" t="str">
        <f>'(PLANILHAS ORÇ-MEM GERAL)'!A7</f>
        <v>LOCAL:  CENTRO - BREJO DA MADRE DE DEUS/ PE</v>
      </c>
      <c r="C7" s="417"/>
      <c r="D7" s="417"/>
    </row>
    <row r="8" spans="2:6" s="6" customFormat="1" x14ac:dyDescent="0.25">
      <c r="B8" s="418" t="str">
        <f>'(PLANILHAS ORÇ-MEM GERAL)'!A9</f>
        <v>DATA: FEV/2021</v>
      </c>
      <c r="C8" s="418"/>
      <c r="D8" s="418"/>
    </row>
    <row r="9" spans="2:6" s="1" customFormat="1" ht="13.2" x14ac:dyDescent="0.25">
      <c r="B9" s="7"/>
      <c r="C9" s="8"/>
      <c r="D9" s="8"/>
    </row>
    <row r="10" spans="2:6" s="1" customFormat="1" ht="22.5" customHeight="1" x14ac:dyDescent="0.25">
      <c r="B10" s="9" t="s">
        <v>50</v>
      </c>
      <c r="C10" s="10" t="s">
        <v>51</v>
      </c>
      <c r="D10" s="10" t="s">
        <v>52</v>
      </c>
      <c r="F10" s="11" t="s">
        <v>53</v>
      </c>
    </row>
    <row r="11" spans="2:6" s="1" customFormat="1" x14ac:dyDescent="0.25">
      <c r="B11" s="12"/>
      <c r="C11" s="13"/>
      <c r="D11" s="13"/>
    </row>
    <row r="12" spans="2:6" s="1" customFormat="1" x14ac:dyDescent="0.25">
      <c r="B12" s="14" t="s">
        <v>54</v>
      </c>
      <c r="C12" s="15" t="s">
        <v>55</v>
      </c>
      <c r="D12" s="16">
        <v>0.04</v>
      </c>
      <c r="E12" s="1" t="s">
        <v>79</v>
      </c>
      <c r="F12" s="17" t="s">
        <v>83</v>
      </c>
    </row>
    <row r="13" spans="2:6" s="1" customFormat="1" x14ac:dyDescent="0.25">
      <c r="B13" s="14"/>
      <c r="C13" s="15"/>
      <c r="D13" s="18"/>
    </row>
    <row r="14" spans="2:6" s="1" customFormat="1" x14ac:dyDescent="0.25">
      <c r="B14" s="14" t="s">
        <v>56</v>
      </c>
      <c r="C14" s="15" t="s">
        <v>57</v>
      </c>
      <c r="D14" s="16">
        <v>1.23E-2</v>
      </c>
      <c r="E14" s="1" t="s">
        <v>79</v>
      </c>
      <c r="F14" s="17" t="s">
        <v>84</v>
      </c>
    </row>
    <row r="15" spans="2:6" s="1" customFormat="1" x14ac:dyDescent="0.25">
      <c r="B15" s="14"/>
      <c r="C15" s="15"/>
      <c r="D15" s="19"/>
    </row>
    <row r="16" spans="2:6" s="1" customFormat="1" x14ac:dyDescent="0.25">
      <c r="B16" s="14" t="s">
        <v>58</v>
      </c>
      <c r="C16" s="15" t="s">
        <v>59</v>
      </c>
      <c r="D16" s="16">
        <v>9.7000000000000003E-3</v>
      </c>
      <c r="E16" s="1" t="s">
        <v>79</v>
      </c>
      <c r="F16" s="17" t="s">
        <v>85</v>
      </c>
    </row>
    <row r="17" spans="2:6" s="1" customFormat="1" x14ac:dyDescent="0.25">
      <c r="B17" s="14"/>
      <c r="C17" s="15"/>
      <c r="D17" s="19"/>
    </row>
    <row r="18" spans="2:6" s="1" customFormat="1" x14ac:dyDescent="0.25">
      <c r="B18" s="80" t="s">
        <v>91</v>
      </c>
      <c r="C18" s="81" t="s">
        <v>92</v>
      </c>
      <c r="D18" s="82">
        <v>8.0000000000000002E-3</v>
      </c>
      <c r="E18" s="1" t="s">
        <v>80</v>
      </c>
      <c r="F18" s="118" t="s">
        <v>86</v>
      </c>
    </row>
    <row r="19" spans="2:6" s="1" customFormat="1" x14ac:dyDescent="0.25">
      <c r="B19" s="14"/>
      <c r="C19" s="15"/>
      <c r="D19" s="20"/>
    </row>
    <row r="20" spans="2:6" s="1" customFormat="1" x14ac:dyDescent="0.25">
      <c r="B20" s="14" t="s">
        <v>60</v>
      </c>
      <c r="C20" s="15" t="s">
        <v>60</v>
      </c>
      <c r="D20" s="20">
        <v>0.03</v>
      </c>
    </row>
    <row r="21" spans="2:6" s="1" customFormat="1" x14ac:dyDescent="0.25">
      <c r="B21" s="14" t="s">
        <v>61</v>
      </c>
      <c r="C21" s="15" t="s">
        <v>62</v>
      </c>
      <c r="D21" s="20">
        <v>0.02</v>
      </c>
      <c r="E21" s="21">
        <f>0.05*0.4</f>
        <v>2.0000000000000004E-2</v>
      </c>
    </row>
    <row r="22" spans="2:6" s="1" customFormat="1" x14ac:dyDescent="0.25">
      <c r="B22" s="14" t="s">
        <v>63</v>
      </c>
      <c r="C22" s="15" t="s">
        <v>63</v>
      </c>
      <c r="D22" s="20">
        <v>6.4999999999999997E-3</v>
      </c>
    </row>
    <row r="23" spans="2:6" s="1" customFormat="1" x14ac:dyDescent="0.25">
      <c r="B23" s="14" t="s">
        <v>64</v>
      </c>
      <c r="C23" s="15" t="s">
        <v>65</v>
      </c>
      <c r="D23" s="20">
        <v>4.4999999999999998E-2</v>
      </c>
      <c r="E23" s="1" t="s">
        <v>66</v>
      </c>
    </row>
    <row r="24" spans="2:6" s="1" customFormat="1" x14ac:dyDescent="0.25">
      <c r="B24" s="14" t="s">
        <v>77</v>
      </c>
      <c r="C24" s="15" t="s">
        <v>67</v>
      </c>
      <c r="D24" s="16">
        <f>SUM(D20:D23)</f>
        <v>0.10150000000000001</v>
      </c>
    </row>
    <row r="25" spans="2:6" s="1" customFormat="1" x14ac:dyDescent="0.25">
      <c r="B25" s="14"/>
      <c r="C25" s="15"/>
      <c r="D25" s="20"/>
    </row>
    <row r="26" spans="2:6" s="1" customFormat="1" x14ac:dyDescent="0.25">
      <c r="B26" s="14" t="s">
        <v>68</v>
      </c>
      <c r="C26" s="15" t="s">
        <v>69</v>
      </c>
      <c r="D26" s="16">
        <v>6.1800000000000001E-2</v>
      </c>
      <c r="E26" s="1" t="s">
        <v>81</v>
      </c>
      <c r="F26" s="17" t="s">
        <v>87</v>
      </c>
    </row>
    <row r="27" spans="2:6" s="1" customFormat="1" x14ac:dyDescent="0.25">
      <c r="B27" s="12"/>
      <c r="C27" s="13"/>
      <c r="D27" s="22"/>
    </row>
    <row r="28" spans="2:6" s="1" customFormat="1" x14ac:dyDescent="0.25">
      <c r="B28" s="23" t="s">
        <v>70</v>
      </c>
      <c r="C28" s="24"/>
      <c r="D28" s="16">
        <f>ROUND((((1+D12+D18+D16)*(1+D14)*(1+D26))/(1-D24))-1,4)</f>
        <v>0.26529999999999998</v>
      </c>
      <c r="E28" s="25" t="s">
        <v>82</v>
      </c>
    </row>
    <row r="29" spans="2:6" s="1" customFormat="1" ht="13.2" x14ac:dyDescent="0.25">
      <c r="C29" s="2"/>
      <c r="D29" s="26"/>
      <c r="F29" s="17" t="s">
        <v>88</v>
      </c>
    </row>
    <row r="30" spans="2:6" s="1" customFormat="1" ht="13.2" x14ac:dyDescent="0.25">
      <c r="C30" s="2"/>
      <c r="D30" s="2"/>
    </row>
    <row r="31" spans="2:6" s="1" customFormat="1" ht="13.2" x14ac:dyDescent="0.25">
      <c r="C31" s="2"/>
      <c r="D31" s="2"/>
    </row>
    <row r="32" spans="2:6" s="1" customFormat="1" ht="15" x14ac:dyDescent="0.25">
      <c r="B32" s="27" t="s">
        <v>71</v>
      </c>
      <c r="C32" s="2"/>
      <c r="D32" s="2"/>
    </row>
    <row r="33" spans="2:6" x14ac:dyDescent="0.25">
      <c r="B33" s="28"/>
      <c r="C33" s="29"/>
      <c r="D33" s="30"/>
    </row>
    <row r="34" spans="2:6" x14ac:dyDescent="0.25">
      <c r="B34" s="32"/>
      <c r="D34" s="34"/>
    </row>
    <row r="35" spans="2:6" x14ac:dyDescent="0.25">
      <c r="B35" s="32"/>
      <c r="D35" s="34"/>
    </row>
    <row r="36" spans="2:6" x14ac:dyDescent="0.25">
      <c r="B36" s="32"/>
      <c r="D36" s="34"/>
    </row>
    <row r="37" spans="2:6" x14ac:dyDescent="0.25">
      <c r="B37" s="32"/>
      <c r="D37" s="34"/>
    </row>
    <row r="38" spans="2:6" x14ac:dyDescent="0.25">
      <c r="B38" s="35"/>
      <c r="C38" s="36"/>
      <c r="D38" s="37"/>
    </row>
    <row r="39" spans="2:6" x14ac:dyDescent="0.25">
      <c r="B39" s="38"/>
    </row>
    <row r="40" spans="2:6" x14ac:dyDescent="0.25">
      <c r="B40" s="38" t="s">
        <v>72</v>
      </c>
    </row>
    <row r="41" spans="2:6" s="39" customFormat="1" x14ac:dyDescent="0.25">
      <c r="B41" s="409" t="s">
        <v>73</v>
      </c>
      <c r="C41" s="409"/>
      <c r="D41" s="409"/>
    </row>
    <row r="42" spans="2:6" s="39" customFormat="1" ht="48" customHeight="1" x14ac:dyDescent="0.25">
      <c r="B42" s="410" t="s">
        <v>90</v>
      </c>
      <c r="C42" s="410"/>
      <c r="D42" s="410"/>
    </row>
    <row r="43" spans="2:6" ht="98.25" customHeight="1" x14ac:dyDescent="0.25">
      <c r="B43" s="411" t="s">
        <v>93</v>
      </c>
      <c r="C43" s="411"/>
      <c r="D43" s="411"/>
      <c r="F43" s="40" t="s">
        <v>74</v>
      </c>
    </row>
    <row r="46" spans="2:6" x14ac:dyDescent="0.25">
      <c r="B46" s="31" t="s">
        <v>75</v>
      </c>
    </row>
    <row r="47" spans="2:6" ht="135" customHeight="1" x14ac:dyDescent="0.25">
      <c r="B47" s="412" t="s">
        <v>89</v>
      </c>
      <c r="C47" s="413"/>
      <c r="D47" s="414"/>
    </row>
    <row r="59" spans="2:4" s="1" customFormat="1" ht="13.2" x14ac:dyDescent="0.25">
      <c r="C59" s="2"/>
      <c r="D59" s="2"/>
    </row>
    <row r="60" spans="2:4" s="1" customFormat="1" ht="13.2" x14ac:dyDescent="0.25">
      <c r="C60" s="2"/>
      <c r="D60" s="2"/>
    </row>
    <row r="61" spans="2:4" x14ac:dyDescent="0.25">
      <c r="B61" s="31" t="s">
        <v>76</v>
      </c>
    </row>
  </sheetData>
  <mergeCells count="9">
    <mergeCell ref="B41:D41"/>
    <mergeCell ref="B42:D42"/>
    <mergeCell ref="B43:D43"/>
    <mergeCell ref="B47:D47"/>
    <mergeCell ref="B2:D2"/>
    <mergeCell ref="B4:D4"/>
    <mergeCell ref="B6:D6"/>
    <mergeCell ref="B7:D7"/>
    <mergeCell ref="B8:D8"/>
  </mergeCells>
  <printOptions horizontalCentered="1"/>
  <pageMargins left="0.59055118110236227" right="0.59055118110236227" top="1.3779527559055118" bottom="0.78740157480314965" header="0.39370078740157483" footer="0.39370078740157483"/>
  <pageSetup paperSize="9" scale="85" orientation="portrait" horizontalDpi="300" verticalDpi="300" r:id="rId1"/>
  <headerFooter>
    <oddHeader>&amp;C&amp;G</oddHead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Equation.3" shapeId="13313" r:id="rId5">
          <objectPr defaultSize="0" autoPict="0" r:id="rId6">
            <anchor moveWithCells="1" sizeWithCells="1">
              <from>
                <xdr:col>1</xdr:col>
                <xdr:colOff>38100</xdr:colOff>
                <xdr:row>33</xdr:row>
                <xdr:rowOff>0</xdr:rowOff>
              </from>
              <to>
                <xdr:col>1</xdr:col>
                <xdr:colOff>4671060</xdr:colOff>
                <xdr:row>37</xdr:row>
                <xdr:rowOff>7620</xdr:rowOff>
              </to>
            </anchor>
          </objectPr>
        </oleObject>
      </mc:Choice>
      <mc:Fallback>
        <oleObject progId="Equation.3" shapeId="13313" r:id="rId5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B1:F61"/>
  <sheetViews>
    <sheetView view="pageBreakPreview" zoomScaleSheetLayoutView="100" workbookViewId="0">
      <selection activeCell="D23" sqref="D23"/>
    </sheetView>
  </sheetViews>
  <sheetFormatPr defaultColWidth="9.109375" defaultRowHeight="13.8" x14ac:dyDescent="0.25"/>
  <cols>
    <col min="1" max="1" width="1.109375" style="31" customWidth="1"/>
    <col min="2" max="2" width="84.88671875" style="31" customWidth="1"/>
    <col min="3" max="3" width="10.109375" style="33" bestFit="1" customWidth="1"/>
    <col min="4" max="4" width="12" style="33" customWidth="1"/>
    <col min="5" max="5" width="11.44140625" style="31" customWidth="1"/>
    <col min="6" max="6" width="62.5546875" style="31" customWidth="1"/>
    <col min="7" max="16384" width="9.109375" style="31"/>
  </cols>
  <sheetData>
    <row r="1" spans="2:6" s="1" customFormat="1" ht="6.75" customHeight="1" x14ac:dyDescent="0.25">
      <c r="C1" s="2"/>
      <c r="D1" s="2"/>
    </row>
    <row r="2" spans="2:6" s="1" customFormat="1" ht="17.399999999999999" x14ac:dyDescent="0.3">
      <c r="B2" s="415" t="s">
        <v>49</v>
      </c>
      <c r="C2" s="415"/>
      <c r="D2" s="415"/>
    </row>
    <row r="3" spans="2:6" s="3" customFormat="1" ht="10.199999999999999" x14ac:dyDescent="0.2">
      <c r="B3" s="4"/>
      <c r="C3" s="4"/>
      <c r="D3" s="4"/>
    </row>
    <row r="4" spans="2:6" s="1" customFormat="1" ht="15.6" x14ac:dyDescent="0.3">
      <c r="B4" s="416" t="s">
        <v>114</v>
      </c>
      <c r="C4" s="416"/>
      <c r="D4" s="416"/>
    </row>
    <row r="5" spans="2:6" s="1" customFormat="1" ht="13.2" x14ac:dyDescent="0.25">
      <c r="B5" s="5"/>
      <c r="C5" s="5"/>
      <c r="D5" s="5"/>
    </row>
    <row r="6" spans="2:6" s="6" customFormat="1" ht="13.2" x14ac:dyDescent="0.25">
      <c r="B6" s="420" t="str">
        <f>Orçamento!A6</f>
        <v>OBRA: REVITALIZAÇÃO DE PISO COM EPÓXI AUTONIVELANTE NO HOSPITAL DE SÃO DOMINGOS</v>
      </c>
      <c r="C6" s="420"/>
      <c r="D6" s="420"/>
    </row>
    <row r="7" spans="2:6" s="6" customFormat="1" ht="13.2" x14ac:dyDescent="0.25">
      <c r="B7" s="420" t="str">
        <f>Orçamento!A7</f>
        <v>LOCAL:  DISTRITO DE SÃO DOMINGOS - BREJO DA MADRE DE DEUS/ PE</v>
      </c>
      <c r="C7" s="420"/>
      <c r="D7" s="420"/>
    </row>
    <row r="8" spans="2:6" s="6" customFormat="1" ht="13.2" x14ac:dyDescent="0.25">
      <c r="B8" s="421" t="str">
        <f>Orçamento!A9</f>
        <v>DATA BASE: AGOSTO DE 2025</v>
      </c>
      <c r="C8" s="421"/>
      <c r="D8" s="421"/>
    </row>
    <row r="9" spans="2:6" s="1" customFormat="1" ht="13.2" x14ac:dyDescent="0.25">
      <c r="B9" s="7"/>
      <c r="C9" s="8"/>
      <c r="D9" s="8"/>
    </row>
    <row r="10" spans="2:6" s="261" customFormat="1" ht="22.5" customHeight="1" x14ac:dyDescent="0.25">
      <c r="B10" s="259" t="s">
        <v>50</v>
      </c>
      <c r="C10" s="260" t="s">
        <v>51</v>
      </c>
      <c r="D10" s="260" t="s">
        <v>52</v>
      </c>
      <c r="F10" s="262" t="s">
        <v>53</v>
      </c>
    </row>
    <row r="11" spans="2:6" s="1" customFormat="1" x14ac:dyDescent="0.25">
      <c r="B11" s="12"/>
      <c r="C11" s="13"/>
      <c r="D11" s="13"/>
    </row>
    <row r="12" spans="2:6" s="1" customFormat="1" x14ac:dyDescent="0.25">
      <c r="B12" s="14" t="s">
        <v>54</v>
      </c>
      <c r="C12" s="15" t="s">
        <v>55</v>
      </c>
      <c r="D12" s="16">
        <v>0.04</v>
      </c>
      <c r="E12" s="1" t="s">
        <v>79</v>
      </c>
      <c r="F12" s="17" t="s">
        <v>83</v>
      </c>
    </row>
    <row r="13" spans="2:6" s="1" customFormat="1" x14ac:dyDescent="0.25">
      <c r="B13" s="14"/>
      <c r="C13" s="15"/>
      <c r="D13" s="18"/>
    </row>
    <row r="14" spans="2:6" s="1" customFormat="1" x14ac:dyDescent="0.25">
      <c r="B14" s="14" t="s">
        <v>56</v>
      </c>
      <c r="C14" s="15" t="s">
        <v>57</v>
      </c>
      <c r="D14" s="16">
        <v>1.23E-2</v>
      </c>
      <c r="E14" s="1" t="s">
        <v>79</v>
      </c>
      <c r="F14" s="17" t="s">
        <v>84</v>
      </c>
    </row>
    <row r="15" spans="2:6" s="1" customFormat="1" x14ac:dyDescent="0.25">
      <c r="B15" s="14"/>
      <c r="C15" s="15"/>
      <c r="D15" s="19"/>
    </row>
    <row r="16" spans="2:6" s="1" customFormat="1" x14ac:dyDescent="0.25">
      <c r="B16" s="14" t="s">
        <v>58</v>
      </c>
      <c r="C16" s="15" t="s">
        <v>59</v>
      </c>
      <c r="D16" s="16">
        <v>9.7000000000000003E-3</v>
      </c>
      <c r="E16" s="1" t="s">
        <v>79</v>
      </c>
      <c r="F16" s="17" t="s">
        <v>85</v>
      </c>
    </row>
    <row r="17" spans="2:6" s="1" customFormat="1" x14ac:dyDescent="0.25">
      <c r="B17" s="14"/>
      <c r="C17" s="15"/>
      <c r="D17" s="19"/>
    </row>
    <row r="18" spans="2:6" s="1" customFormat="1" x14ac:dyDescent="0.25">
      <c r="B18" s="80" t="s">
        <v>91</v>
      </c>
      <c r="C18" s="81" t="s">
        <v>92</v>
      </c>
      <c r="D18" s="82">
        <v>8.0000000000000002E-3</v>
      </c>
      <c r="E18" s="1" t="s">
        <v>80</v>
      </c>
      <c r="F18" s="118" t="s">
        <v>86</v>
      </c>
    </row>
    <row r="19" spans="2:6" s="1" customFormat="1" x14ac:dyDescent="0.25">
      <c r="B19" s="14"/>
      <c r="C19" s="15"/>
      <c r="D19" s="20"/>
    </row>
    <row r="20" spans="2:6" s="1" customFormat="1" x14ac:dyDescent="0.25">
      <c r="B20" s="14" t="s">
        <v>60</v>
      </c>
      <c r="C20" s="15" t="s">
        <v>60</v>
      </c>
      <c r="D20" s="20">
        <v>0.03</v>
      </c>
    </row>
    <row r="21" spans="2:6" s="1" customFormat="1" x14ac:dyDescent="0.25">
      <c r="B21" s="14" t="s">
        <v>61</v>
      </c>
      <c r="C21" s="15" t="s">
        <v>62</v>
      </c>
      <c r="D21" s="20">
        <v>0.02</v>
      </c>
      <c r="E21" s="21">
        <f>0.05*0.4</f>
        <v>2.0000000000000004E-2</v>
      </c>
    </row>
    <row r="22" spans="2:6" s="1" customFormat="1" x14ac:dyDescent="0.25">
      <c r="B22" s="14" t="s">
        <v>63</v>
      </c>
      <c r="C22" s="15" t="s">
        <v>63</v>
      </c>
      <c r="D22" s="20">
        <v>6.4999999999999997E-3</v>
      </c>
    </row>
    <row r="23" spans="2:6" s="1" customFormat="1" x14ac:dyDescent="0.25">
      <c r="B23" s="14" t="s">
        <v>64</v>
      </c>
      <c r="C23" s="15" t="s">
        <v>65</v>
      </c>
      <c r="D23" s="20">
        <v>0</v>
      </c>
      <c r="E23" s="1" t="s">
        <v>66</v>
      </c>
    </row>
    <row r="24" spans="2:6" s="1" customFormat="1" x14ac:dyDescent="0.25">
      <c r="B24" s="14" t="s">
        <v>77</v>
      </c>
      <c r="C24" s="15" t="s">
        <v>67</v>
      </c>
      <c r="D24" s="16">
        <f>SUM(D20:D23)</f>
        <v>5.6500000000000002E-2</v>
      </c>
    </row>
    <row r="25" spans="2:6" s="1" customFormat="1" x14ac:dyDescent="0.25">
      <c r="B25" s="14"/>
      <c r="C25" s="15"/>
      <c r="D25" s="20"/>
    </row>
    <row r="26" spans="2:6" s="1" customFormat="1" x14ac:dyDescent="0.25">
      <c r="B26" s="14" t="s">
        <v>68</v>
      </c>
      <c r="C26" s="15" t="s">
        <v>69</v>
      </c>
      <c r="D26" s="16">
        <v>6.1800000000000001E-2</v>
      </c>
      <c r="E26" s="1" t="s">
        <v>81</v>
      </c>
      <c r="F26" s="17" t="s">
        <v>87</v>
      </c>
    </row>
    <row r="27" spans="2:6" s="1" customFormat="1" x14ac:dyDescent="0.25">
      <c r="B27" s="12"/>
      <c r="C27" s="13"/>
      <c r="D27" s="22"/>
    </row>
    <row r="28" spans="2:6" s="1" customFormat="1" x14ac:dyDescent="0.25">
      <c r="B28" s="23" t="s">
        <v>70</v>
      </c>
      <c r="C28" s="24"/>
      <c r="D28" s="16">
        <f>ROUND((((1+D12+D18+D16)*(1+D14)*(1+D26))/(1-D24))-1,4)</f>
        <v>0.20499999999999999</v>
      </c>
      <c r="E28" s="25" t="s">
        <v>110</v>
      </c>
    </row>
    <row r="29" spans="2:6" s="1" customFormat="1" ht="13.2" x14ac:dyDescent="0.25">
      <c r="C29" s="2"/>
      <c r="D29" s="26"/>
      <c r="F29" s="17" t="s">
        <v>88</v>
      </c>
    </row>
    <row r="30" spans="2:6" s="1" customFormat="1" ht="13.2" x14ac:dyDescent="0.25">
      <c r="C30" s="2"/>
      <c r="D30" s="2"/>
    </row>
    <row r="31" spans="2:6" s="1" customFormat="1" ht="13.2" x14ac:dyDescent="0.25">
      <c r="C31" s="2"/>
      <c r="D31" s="2"/>
    </row>
    <row r="32" spans="2:6" s="1" customFormat="1" ht="15" x14ac:dyDescent="0.25">
      <c r="B32" s="27" t="s">
        <v>71</v>
      </c>
      <c r="C32" s="2"/>
      <c r="D32" s="2"/>
    </row>
    <row r="33" spans="2:6" x14ac:dyDescent="0.25">
      <c r="B33" s="28"/>
      <c r="C33" s="29"/>
      <c r="D33" s="30"/>
    </row>
    <row r="34" spans="2:6" x14ac:dyDescent="0.25">
      <c r="B34" s="32"/>
      <c r="D34" s="34"/>
    </row>
    <row r="35" spans="2:6" x14ac:dyDescent="0.25">
      <c r="B35" s="32"/>
      <c r="D35" s="34"/>
    </row>
    <row r="36" spans="2:6" x14ac:dyDescent="0.25">
      <c r="B36" s="32"/>
      <c r="D36" s="34"/>
    </row>
    <row r="37" spans="2:6" x14ac:dyDescent="0.25">
      <c r="B37" s="32"/>
      <c r="D37" s="34"/>
    </row>
    <row r="38" spans="2:6" x14ac:dyDescent="0.25">
      <c r="B38" s="35"/>
      <c r="C38" s="36"/>
      <c r="D38" s="37"/>
    </row>
    <row r="39" spans="2:6" x14ac:dyDescent="0.25">
      <c r="B39" s="38"/>
    </row>
    <row r="40" spans="2:6" x14ac:dyDescent="0.25">
      <c r="B40" s="38" t="s">
        <v>72</v>
      </c>
    </row>
    <row r="41" spans="2:6" s="39" customFormat="1" x14ac:dyDescent="0.25">
      <c r="B41" s="409" t="s">
        <v>73</v>
      </c>
      <c r="C41" s="409"/>
      <c r="D41" s="409"/>
    </row>
    <row r="42" spans="2:6" s="39" customFormat="1" ht="48" customHeight="1" x14ac:dyDescent="0.25">
      <c r="B42" s="410" t="s">
        <v>183</v>
      </c>
      <c r="C42" s="410"/>
      <c r="D42" s="410"/>
    </row>
    <row r="43" spans="2:6" s="119" customFormat="1" ht="98.25" hidden="1" customHeight="1" x14ac:dyDescent="0.25">
      <c r="B43" s="419" t="s">
        <v>109</v>
      </c>
      <c r="C43" s="419"/>
      <c r="D43" s="419"/>
      <c r="F43" s="120" t="s">
        <v>74</v>
      </c>
    </row>
    <row r="46" spans="2:6" x14ac:dyDescent="0.25">
      <c r="B46" s="31" t="s">
        <v>75</v>
      </c>
    </row>
    <row r="47" spans="2:6" ht="135" customHeight="1" x14ac:dyDescent="0.25">
      <c r="B47" s="412" t="s">
        <v>89</v>
      </c>
      <c r="C47" s="413"/>
      <c r="D47" s="414"/>
    </row>
    <row r="59" spans="2:4" s="1" customFormat="1" ht="13.2" x14ac:dyDescent="0.25">
      <c r="C59" s="2"/>
      <c r="D59" s="2"/>
    </row>
    <row r="60" spans="2:4" s="1" customFormat="1" ht="13.2" x14ac:dyDescent="0.25">
      <c r="C60" s="2"/>
      <c r="D60" s="2"/>
    </row>
    <row r="61" spans="2:4" x14ac:dyDescent="0.25">
      <c r="B61" s="31" t="s">
        <v>76</v>
      </c>
    </row>
  </sheetData>
  <mergeCells count="9">
    <mergeCell ref="B42:D42"/>
    <mergeCell ref="B43:D43"/>
    <mergeCell ref="B47:D47"/>
    <mergeCell ref="B2:D2"/>
    <mergeCell ref="B4:D4"/>
    <mergeCell ref="B6:D6"/>
    <mergeCell ref="B7:D7"/>
    <mergeCell ref="B8:D8"/>
    <mergeCell ref="B41:D41"/>
  </mergeCells>
  <printOptions horizontalCentered="1"/>
  <pageMargins left="0.59055118110236227" right="0.39370078740157483" top="1.3779527559055118" bottom="0.78740157480314965" header="0.39370078740157483" footer="0.39370078740157483"/>
  <pageSetup paperSize="9" scale="85" orientation="portrait" horizontalDpi="300" verticalDpi="300" r:id="rId1"/>
  <headerFooter>
    <oddHeader>&amp;C&amp;G</oddHead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Equation.3" shapeId="23553" r:id="rId5">
          <objectPr defaultSize="0" autoPict="0" r:id="rId6">
            <anchor moveWithCells="1" sizeWithCells="1">
              <from>
                <xdr:col>1</xdr:col>
                <xdr:colOff>38100</xdr:colOff>
                <xdr:row>33</xdr:row>
                <xdr:rowOff>0</xdr:rowOff>
              </from>
              <to>
                <xdr:col>1</xdr:col>
                <xdr:colOff>4671060</xdr:colOff>
                <xdr:row>37</xdr:row>
                <xdr:rowOff>7620</xdr:rowOff>
              </to>
            </anchor>
          </objectPr>
        </oleObject>
      </mc:Choice>
      <mc:Fallback>
        <oleObject progId="Equation.3" shapeId="23553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10</vt:i4>
      </vt:variant>
    </vt:vector>
  </HeadingPairs>
  <TitlesOfParts>
    <vt:vector size="16" baseType="lpstr">
      <vt:lpstr>(PLANILHAS ORÇ-MEM GERAL)</vt:lpstr>
      <vt:lpstr>(COMPOSIÇÕES-GERAL)</vt:lpstr>
      <vt:lpstr>Orçamento</vt:lpstr>
      <vt:lpstr>CRONOGRAMA</vt:lpstr>
      <vt:lpstr>COMP_BDI_EDIFICACOES_26,53%_COM</vt:lpstr>
      <vt:lpstr>COMP_BDI_EDIFICACOES_20,50%_SEM</vt:lpstr>
      <vt:lpstr>'(COMPOSIÇÕES-GERAL)'!Area_de_impressao</vt:lpstr>
      <vt:lpstr>'(PLANILHAS ORÇ-MEM GERAL)'!Area_de_impressao</vt:lpstr>
      <vt:lpstr>'COMP_BDI_EDIFICACOES_20,50%_SEM'!Area_de_impressao</vt:lpstr>
      <vt:lpstr>'COMP_BDI_EDIFICACOES_26,53%_COM'!Area_de_impressao</vt:lpstr>
      <vt:lpstr>CRONOGRAMA!Area_de_impressao</vt:lpstr>
      <vt:lpstr>Orçamento!Area_de_impressao</vt:lpstr>
      <vt:lpstr>'(COMPOSIÇÕES-GERAL)'!Titulos_de_impressao</vt:lpstr>
      <vt:lpstr>'(PLANILHAS ORÇ-MEM GERAL)'!Titulos_de_impressao</vt:lpstr>
      <vt:lpstr>CRONOGRAMA!Titulos_de_impressao</vt:lpstr>
      <vt:lpstr>Orçamento!Titulos_de_impressao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2025-09-18T19:24:17Z</dcterms:modified>
</cp:coreProperties>
</file>